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reetdekocker/Dropbox (Thoas)/Stepstools/FRAANK/Dataset/PSP/Ruwe Matrix/"/>
    </mc:Choice>
  </mc:AlternateContent>
  <xr:revisionPtr revIDLastSave="0" documentId="13_ncr:1_{64E85AB2-6F25-304A-A5CE-75E9A243B3BF}" xr6:coauthVersionLast="47" xr6:coauthVersionMax="47" xr10:uidLastSave="{00000000-0000-0000-0000-000000000000}"/>
  <bookViews>
    <workbookView xWindow="0" yWindow="500" windowWidth="28800" windowHeight="16180" activeTab="4" xr2:uid="{6899D51F-A81F-D547-A56B-C0ABA9AC6C33}"/>
  </bookViews>
  <sheets>
    <sheet name="Addendum A Overview" sheetId="6" r:id="rId1"/>
    <sheet name="Addendum B Export" sheetId="8" r:id="rId2"/>
    <sheet name="Addendum C Payment Methods" sheetId="7" r:id="rId3"/>
    <sheet name="Addendum D Daily payments" sheetId="9" r:id="rId4"/>
    <sheet name="Addendum E Verticals" sheetId="10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6" l="1"/>
  <c r="B44" i="6"/>
  <c r="B45" i="6"/>
  <c r="B46" i="6"/>
  <c r="B47" i="6"/>
  <c r="B43" i="6"/>
  <c r="F3" i="8"/>
  <c r="F4" i="8"/>
  <c r="F5" i="8"/>
  <c r="F6" i="8"/>
  <c r="F7" i="8"/>
  <c r="F8" i="8"/>
  <c r="F2" i="8"/>
  <c r="E3" i="8"/>
  <c r="E4" i="8"/>
  <c r="E5" i="8"/>
  <c r="E6" i="8"/>
  <c r="E8" i="8"/>
  <c r="E2" i="8"/>
  <c r="F17" i="8"/>
  <c r="F18" i="8" s="1"/>
  <c r="E28" i="6" l="1"/>
  <c r="D28" i="6"/>
  <c r="F23" i="6"/>
  <c r="E23" i="6"/>
  <c r="E27" i="6" s="1"/>
  <c r="F28" i="6" s="1"/>
  <c r="F29" i="6" s="1"/>
  <c r="D23" i="6"/>
  <c r="D27" i="6" s="1"/>
  <c r="C23" i="6"/>
  <c r="C27" i="6" s="1"/>
  <c r="B23" i="6"/>
  <c r="B27" i="6" s="1"/>
  <c r="F3" i="6"/>
  <c r="E3" i="6"/>
  <c r="E7" i="6" s="1"/>
  <c r="D3" i="6"/>
  <c r="D7" i="6" s="1"/>
  <c r="C3" i="6"/>
  <c r="C7" i="6" s="1"/>
  <c r="B3" i="6"/>
  <c r="B7" i="6" s="1"/>
  <c r="C28" i="6" l="1"/>
  <c r="C29" i="6" s="1"/>
  <c r="C8" i="6"/>
  <c r="C9" i="6" s="1"/>
  <c r="D29" i="6"/>
  <c r="F8" i="6"/>
  <c r="F9" i="6" s="1"/>
  <c r="E8" i="6"/>
  <c r="E9" i="6" s="1"/>
  <c r="D8" i="6"/>
  <c r="D9" i="6" s="1"/>
  <c r="E29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 Dycker Lucas</author>
  </authors>
  <commentList>
    <comment ref="T8" authorId="0" shapeId="0" xr:uid="{5146E3B5-5AA8-E44F-A337-ACB63485C677}">
      <text>
        <r>
          <rPr>
            <b/>
            <sz val="9"/>
            <color rgb="FF000000"/>
            <rFont val="Tahoma"/>
            <family val="2"/>
          </rPr>
          <t>De Dycker Lucas: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Last year 16,17%</t>
        </r>
      </text>
    </comment>
  </commentList>
</comments>
</file>

<file path=xl/sharedStrings.xml><?xml version="1.0" encoding="utf-8"?>
<sst xmlns="http://schemas.openxmlformats.org/spreadsheetml/2006/main" count="612" uniqueCount="140">
  <si>
    <t>Number of Belgian online merchants</t>
  </si>
  <si>
    <t>Online transaction value (in €)</t>
  </si>
  <si>
    <t>Micro</t>
  </si>
  <si>
    <t xml:space="preserve">Medium </t>
  </si>
  <si>
    <t>Large</t>
  </si>
  <si>
    <t>Total</t>
  </si>
  <si>
    <t>Difference year</t>
  </si>
  <si>
    <t>Difference %</t>
  </si>
  <si>
    <t>Small</t>
  </si>
  <si>
    <t>Medium</t>
  </si>
  <si>
    <t>Payment method</t>
  </si>
  <si>
    <t>Number of online financial transactions</t>
  </si>
  <si>
    <t>% Transaction Value</t>
  </si>
  <si>
    <t>Average transaction value</t>
  </si>
  <si>
    <t>Bancontact</t>
  </si>
  <si>
    <t>Bank Buttons (KBC, CBC, ING,…)</t>
  </si>
  <si>
    <t>Maestro</t>
  </si>
  <si>
    <t>iDEAL</t>
  </si>
  <si>
    <t>Sofort</t>
  </si>
  <si>
    <t>Giropay</t>
  </si>
  <si>
    <t>Other direct debit</t>
  </si>
  <si>
    <t>Total direct debit</t>
  </si>
  <si>
    <t>Credit cards (Visa/Mastercard/Amex/Cartes Bancaires/Maestro)</t>
  </si>
  <si>
    <t>Visa</t>
  </si>
  <si>
    <t>MasterCard</t>
  </si>
  <si>
    <t>Amex</t>
  </si>
  <si>
    <t>Total credit cards</t>
  </si>
  <si>
    <t>SEPA Direct Debit</t>
  </si>
  <si>
    <t>Overschrijving</t>
  </si>
  <si>
    <t>Installments</t>
  </si>
  <si>
    <t>Total classic</t>
  </si>
  <si>
    <t>PayPal</t>
  </si>
  <si>
    <t>AliPay</t>
  </si>
  <si>
    <t>Bitcoin</t>
  </si>
  <si>
    <t>BBL - Payment Solution</t>
  </si>
  <si>
    <t>Other</t>
  </si>
  <si>
    <t>(Unknown)</t>
  </si>
  <si>
    <t>Frankrijk</t>
  </si>
  <si>
    <t>Nederland</t>
  </si>
  <si>
    <t>Verenigd Koninkrijk</t>
  </si>
  <si>
    <t>Duitsland</t>
  </si>
  <si>
    <t>Online transaction value</t>
  </si>
  <si>
    <t>Google Pay</t>
  </si>
  <si>
    <t>AfterPay, Klarna &amp; other afterpayment methods</t>
  </si>
  <si>
    <t>EPS, przelewy24, PaySafeCard, Vpay + Gift cards</t>
  </si>
  <si>
    <t>Sodexo/edenred/monizze cheques</t>
  </si>
  <si>
    <t>Total Tabel</t>
  </si>
  <si>
    <t>Total New</t>
  </si>
  <si>
    <t>Total Specials</t>
  </si>
  <si>
    <t xml:space="preserve">Other* Change definition </t>
  </si>
  <si>
    <t>2020/2021</t>
  </si>
  <si>
    <t>%</t>
  </si>
  <si>
    <t>Vertical</t>
  </si>
  <si>
    <t>Transactions total (euro)</t>
  </si>
  <si>
    <t>Charity &amp; Donations</t>
  </si>
  <si>
    <t>-</t>
  </si>
  <si>
    <t>Construction</t>
  </si>
  <si>
    <t>Education</t>
  </si>
  <si>
    <t>Energy</t>
  </si>
  <si>
    <t>Entertainment &amp; Recreation</t>
  </si>
  <si>
    <t>Finance</t>
  </si>
  <si>
    <t>Marketplaces</t>
  </si>
  <si>
    <t>Retail</t>
  </si>
  <si>
    <t>Accesories &amp; Jewelry</t>
  </si>
  <si>
    <t>Adultry &amp; Dating</t>
  </si>
  <si>
    <t>Animal</t>
  </si>
  <si>
    <t>Art</t>
  </si>
  <si>
    <t>Beauty</t>
  </si>
  <si>
    <t>Books/Music/Toys/Gifts</t>
  </si>
  <si>
    <t>Digital products (Games/ software / music / books)</t>
  </si>
  <si>
    <t>Electro</t>
  </si>
  <si>
    <t>Fashion (clothing/shoes)</t>
  </si>
  <si>
    <t>Food &amp; Drinks</t>
  </si>
  <si>
    <t>Furniture &amp; equipment</t>
  </si>
  <si>
    <t>Home/Garden/Office</t>
  </si>
  <si>
    <t>Other Retail</t>
  </si>
  <si>
    <t>Outlet/ Secondhand</t>
  </si>
  <si>
    <t>Pharma/Health</t>
  </si>
  <si>
    <t>Professional Equipment &amp; Products</t>
  </si>
  <si>
    <t>Sport Equipment &amp; Product</t>
  </si>
  <si>
    <t>Services</t>
  </si>
  <si>
    <t>Telco</t>
  </si>
  <si>
    <t>Travel</t>
  </si>
  <si>
    <t>Vehicles</t>
  </si>
  <si>
    <t>Without vertical</t>
  </si>
  <si>
    <t>Baby Kids</t>
  </si>
  <si>
    <t>#</t>
  </si>
  <si>
    <t>14,98%%</t>
  </si>
  <si>
    <t>EBM21</t>
  </si>
  <si>
    <t>Type</t>
  </si>
  <si>
    <t>Transactions total (no.)</t>
  </si>
  <si>
    <t>Date</t>
  </si>
  <si>
    <t xml:space="preserve">Small </t>
  </si>
  <si>
    <t>Transaction value by segment</t>
  </si>
  <si>
    <t>Conclusion 1</t>
  </si>
  <si>
    <t>Conclusion 2</t>
  </si>
  <si>
    <t xml:space="preserve">Exportvolume </t>
  </si>
  <si>
    <t>% export Global</t>
  </si>
  <si>
    <t>Conclusion 3</t>
  </si>
  <si>
    <t>Unattributed</t>
  </si>
  <si>
    <t>Conclusion 4</t>
  </si>
  <si>
    <t>Others (gobal)</t>
  </si>
  <si>
    <t>Online Transaction Value</t>
  </si>
  <si>
    <t>% share</t>
  </si>
  <si>
    <t>% diff 20vs21</t>
  </si>
  <si>
    <t xml:space="preserve">% export Global </t>
  </si>
  <si>
    <t>% export cross border 2021</t>
  </si>
  <si>
    <t>* EBM2020 did not collect this data</t>
  </si>
  <si>
    <t>Micro 2021 = Occasional + Micro of previous years</t>
  </si>
  <si>
    <t>#Online transactions</t>
  </si>
  <si>
    <t>Extra info</t>
  </si>
  <si>
    <t>Subvertical</t>
  </si>
  <si>
    <t>Packages</t>
  </si>
  <si>
    <t>% of # online transactions</t>
  </si>
  <si>
    <t>** Verticals for Services used in the EBM 2021 are Charity &amp; Donations, Finance, Education, Energy, Entertainment &amp; recreation, Travel, Service</t>
  </si>
  <si>
    <t>Services **</t>
  </si>
  <si>
    <t>Merchants</t>
  </si>
  <si>
    <t xml:space="preserve">% </t>
  </si>
  <si>
    <t xml:space="preserve">Number of online transactions </t>
  </si>
  <si>
    <t xml:space="preserve">Merchants per segment </t>
  </si>
  <si>
    <t>* 4 out 6 psp's filled in the day to day report, data are extrapolated</t>
  </si>
  <si>
    <t>* 4 out 6 psp's filled in the export report, data are extrapolated</t>
  </si>
  <si>
    <t>* 4 out 6 psp's filled in the sector report, data are extrapolated</t>
  </si>
  <si>
    <t>** Transactions include the refunds</t>
  </si>
  <si>
    <t>Online transactions €</t>
  </si>
  <si>
    <t>Online transations #</t>
  </si>
  <si>
    <t>Average basket</t>
  </si>
  <si>
    <t>Volume Key</t>
  </si>
  <si>
    <t>Transaction Key</t>
  </si>
  <si>
    <t>Year</t>
  </si>
  <si>
    <t>% of online transaction</t>
  </si>
  <si>
    <t>€</t>
  </si>
  <si>
    <t>% of online transactions (€)</t>
  </si>
  <si>
    <t xml:space="preserve">All 6 Psp's filled in </t>
  </si>
  <si>
    <t>PAYMENT DATA EBM 2021</t>
  </si>
  <si>
    <t>Source Ecommerce barometer:</t>
  </si>
  <si>
    <t>Based on data of all the participating psp's</t>
  </si>
  <si>
    <t># Online transactions</t>
  </si>
  <si>
    <t>Online transaction value (€)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</si>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</sst>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€&quot;\ * #,##0.00_);_(&quot;€&quot;\ * \(#,##0.00\);_(&quot;€&quot;\ * &quot;-&quot;??_);_(@_)"/>
    <numFmt numFmtId="164" formatCode="_-* #,##0.00\ &quot;€&quot;_-;\-* #,##0.00\ &quot;€&quot;_-;_-* &quot;-&quot;??\ &quot;€&quot;_-;_-@_-"/>
    <numFmt numFmtId="165" formatCode="_-* #,##0\ &quot;€&quot;_-;\-* #,##0\ &quot;€&quot;_-;_-* &quot;-&quot;??\ &quot;€&quot;_-;_-@_-"/>
    <numFmt numFmtId="166" formatCode="[$€]#,##0.00"/>
    <numFmt numFmtId="167" formatCode="&quot;€&quot;\ #,##0"/>
    <numFmt numFmtId="168" formatCode="dd&quot;-&quot;mmm&quot;-&quot;yy"/>
    <numFmt numFmtId="169" formatCode="[$€]\ #,##0.00" x16r2:formatCode16="[$€-gsw-CH]\ #,##0.00"/>
    <numFmt numFmtId="170" formatCode="&quot;€&quot;\ #,##0.00"/>
  </numFmts>
  <fonts count="27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Montserrat Regular"/>
    </font>
    <font>
      <b/>
      <sz val="12"/>
      <color theme="1"/>
      <name val="Montserrat Regular"/>
    </font>
    <font>
      <sz val="10"/>
      <color theme="1"/>
      <name val="Montserrat Regular"/>
    </font>
    <font>
      <b/>
      <sz val="10"/>
      <color theme="1"/>
      <name val="Montserrat Regular"/>
    </font>
    <font>
      <sz val="12"/>
      <color rgb="FF000000"/>
      <name val="Montserrat Regular"/>
    </font>
    <font>
      <b/>
      <sz val="12"/>
      <color rgb="FF000000"/>
      <name val="Montserrat Regular"/>
    </font>
    <font>
      <sz val="12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2"/>
      <color rgb="FF000000"/>
      <name val="Calibri"/>
      <family val="2"/>
      <scheme val="minor"/>
    </font>
    <font>
      <b/>
      <sz val="10"/>
      <color rgb="FF000000"/>
      <name val="Montserrat Regula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b/>
      <sz val="10"/>
      <color rgb="FF000000"/>
      <name val="Calibri Light"/>
      <family val="2"/>
      <scheme val="major"/>
    </font>
    <font>
      <sz val="10"/>
      <color rgb="FF000000"/>
      <name val="Calibri Light"/>
      <family val="2"/>
    </font>
    <font>
      <i/>
      <sz val="10"/>
      <color theme="1"/>
      <name val="Montserrat Regular"/>
    </font>
    <font>
      <sz val="10"/>
      <color rgb="FF00B050"/>
      <name val="Calibri"/>
      <family val="2"/>
      <scheme val="minor"/>
    </font>
    <font>
      <b/>
      <sz val="18"/>
      <color theme="1"/>
      <name val="Sofia Pro Regula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8DC5C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8DC5CB"/>
        <bgColor rgb="FF990000"/>
      </patternFill>
    </fill>
    <fill>
      <patternFill patternType="solid">
        <fgColor rgb="FF8DC5CB"/>
        <bgColor rgb="FF000000"/>
      </patternFill>
    </fill>
  </fills>
  <borders count="32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16">
    <xf numFmtId="0" fontId="0" fillId="0" borderId="0" xfId="0"/>
    <xf numFmtId="0" fontId="0" fillId="0" borderId="0" xfId="0"/>
    <xf numFmtId="4" fontId="0" fillId="0" borderId="0" xfId="0" applyNumberFormat="1"/>
    <xf numFmtId="165" fontId="0" fillId="0" borderId="0" xfId="0" applyNumberFormat="1"/>
    <xf numFmtId="0" fontId="0" fillId="0" borderId="0" xfId="0" applyBorder="1"/>
    <xf numFmtId="0" fontId="0" fillId="0" borderId="0" xfId="0" applyFill="1"/>
    <xf numFmtId="3" fontId="6" fillId="0" borderId="0" xfId="1" applyNumberFormat="1" applyFont="1" applyFill="1" applyBorder="1" applyAlignment="1">
      <alignment horizontal="right" vertical="center" wrapText="1"/>
    </xf>
    <xf numFmtId="3" fontId="7" fillId="0" borderId="0" xfId="2" applyNumberFormat="1" applyFont="1" applyFill="1" applyBorder="1" applyAlignment="1">
      <alignment horizontal="right" vertical="center" wrapText="1"/>
    </xf>
    <xf numFmtId="10" fontId="7" fillId="0" borderId="0" xfId="4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165" fontId="7" fillId="0" borderId="0" xfId="1" applyNumberFormat="1" applyFont="1" applyFill="1" applyBorder="1" applyAlignment="1">
      <alignment horizontal="right" vertical="center" wrapText="1"/>
    </xf>
    <xf numFmtId="0" fontId="9" fillId="0" borderId="0" xfId="0" applyFont="1"/>
    <xf numFmtId="0" fontId="12" fillId="0" borderId="0" xfId="0" applyFont="1"/>
    <xf numFmtId="0" fontId="10" fillId="0" borderId="12" xfId="0" applyFont="1" applyBorder="1"/>
    <xf numFmtId="3" fontId="8" fillId="0" borderId="0" xfId="0" applyNumberFormat="1" applyFont="1"/>
    <xf numFmtId="0" fontId="9" fillId="0" borderId="0" xfId="0" applyFont="1" applyFill="1" applyBorder="1"/>
    <xf numFmtId="167" fontId="9" fillId="0" borderId="0" xfId="0" applyNumberFormat="1" applyFont="1" applyFill="1" applyBorder="1"/>
    <xf numFmtId="3" fontId="9" fillId="0" borderId="0" xfId="0" applyNumberFormat="1" applyFont="1" applyFill="1" applyBorder="1"/>
    <xf numFmtId="10" fontId="9" fillId="0" borderId="0" xfId="0" applyNumberFormat="1" applyFont="1" applyFill="1" applyBorder="1"/>
    <xf numFmtId="0" fontId="8" fillId="0" borderId="0" xfId="0" applyFont="1"/>
    <xf numFmtId="3" fontId="8" fillId="0" borderId="12" xfId="0" applyNumberFormat="1" applyFont="1" applyBorder="1"/>
    <xf numFmtId="0" fontId="8" fillId="0" borderId="15" xfId="0" applyFont="1" applyBorder="1"/>
    <xf numFmtId="3" fontId="8" fillId="0" borderId="13" xfId="0" applyNumberFormat="1" applyFont="1" applyBorder="1"/>
    <xf numFmtId="0" fontId="8" fillId="0" borderId="16" xfId="0" applyFont="1" applyBorder="1"/>
    <xf numFmtId="0" fontId="8" fillId="0" borderId="13" xfId="0" applyFont="1" applyBorder="1"/>
    <xf numFmtId="0" fontId="12" fillId="0" borderId="13" xfId="0" applyFont="1" applyBorder="1"/>
    <xf numFmtId="0" fontId="12" fillId="0" borderId="16" xfId="0" applyFont="1" applyBorder="1"/>
    <xf numFmtId="0" fontId="16" fillId="0" borderId="0" xfId="0" applyFont="1"/>
    <xf numFmtId="3" fontId="17" fillId="0" borderId="0" xfId="0" applyNumberFormat="1" applyFont="1"/>
    <xf numFmtId="10" fontId="13" fillId="0" borderId="0" xfId="0" applyNumberFormat="1" applyFont="1"/>
    <xf numFmtId="0" fontId="2" fillId="0" borderId="0" xfId="0" applyFont="1"/>
    <xf numFmtId="166" fontId="0" fillId="0" borderId="0" xfId="0" applyNumberFormat="1" applyAlignment="1">
      <alignment horizontal="center"/>
    </xf>
    <xf numFmtId="3" fontId="21" fillId="0" borderId="26" xfId="0" applyNumberFormat="1" applyFont="1" applyBorder="1" applyAlignment="1">
      <alignment horizontal="center"/>
    </xf>
    <xf numFmtId="10" fontId="21" fillId="0" borderId="13" xfId="0" applyNumberFormat="1" applyFont="1" applyBorder="1" applyAlignment="1">
      <alignment horizontal="center"/>
    </xf>
    <xf numFmtId="167" fontId="15" fillId="0" borderId="12" xfId="0" applyNumberFormat="1" applyFont="1" applyBorder="1" applyAlignment="1">
      <alignment horizontal="center"/>
    </xf>
    <xf numFmtId="170" fontId="21" fillId="0" borderId="25" xfId="0" applyNumberFormat="1" applyFont="1" applyBorder="1" applyAlignment="1">
      <alignment horizontal="center"/>
    </xf>
    <xf numFmtId="170" fontId="21" fillId="0" borderId="25" xfId="0" applyNumberFormat="1" applyFont="1" applyFill="1" applyBorder="1" applyAlignment="1">
      <alignment horizontal="center"/>
    </xf>
    <xf numFmtId="3" fontId="21" fillId="0" borderId="26" xfId="0" applyNumberFormat="1" applyFont="1" applyFill="1" applyBorder="1" applyAlignment="1">
      <alignment horizontal="center"/>
    </xf>
    <xf numFmtId="10" fontId="21" fillId="0" borderId="13" xfId="0" applyNumberFormat="1" applyFont="1" applyFill="1" applyBorder="1" applyAlignment="1">
      <alignment horizontal="center"/>
    </xf>
    <xf numFmtId="167" fontId="15" fillId="0" borderId="12" xfId="0" applyNumberFormat="1" applyFont="1" applyFill="1" applyBorder="1" applyAlignment="1">
      <alignment horizontal="center"/>
    </xf>
    <xf numFmtId="170" fontId="22" fillId="0" borderId="25" xfId="0" applyNumberFormat="1" applyFont="1" applyBorder="1" applyAlignment="1">
      <alignment horizontal="center"/>
    </xf>
    <xf numFmtId="3" fontId="22" fillId="0" borderId="26" xfId="0" applyNumberFormat="1" applyFont="1" applyBorder="1" applyAlignment="1">
      <alignment horizontal="center"/>
    </xf>
    <xf numFmtId="10" fontId="22" fillId="0" borderId="13" xfId="0" applyNumberFormat="1" applyFont="1" applyBorder="1" applyAlignment="1">
      <alignment horizontal="center"/>
    </xf>
    <xf numFmtId="167" fontId="20" fillId="0" borderId="12" xfId="0" applyNumberFormat="1" applyFont="1" applyBorder="1" applyAlignment="1">
      <alignment horizontal="center"/>
    </xf>
    <xf numFmtId="0" fontId="17" fillId="3" borderId="5" xfId="0" applyFont="1" applyFill="1" applyBorder="1"/>
    <xf numFmtId="0" fontId="17" fillId="3" borderId="12" xfId="0" applyFont="1" applyFill="1" applyBorder="1" applyAlignment="1">
      <alignment horizontal="center"/>
    </xf>
    <xf numFmtId="166" fontId="17" fillId="3" borderId="14" xfId="0" applyNumberFormat="1" applyFont="1" applyFill="1" applyBorder="1" applyAlignment="1">
      <alignment horizontal="center"/>
    </xf>
    <xf numFmtId="3" fontId="17" fillId="3" borderId="12" xfId="0" applyNumberFormat="1" applyFont="1" applyFill="1" applyBorder="1" applyAlignment="1">
      <alignment horizontal="center"/>
    </xf>
    <xf numFmtId="0" fontId="11" fillId="6" borderId="12" xfId="0" applyFont="1" applyFill="1" applyBorder="1"/>
    <xf numFmtId="0" fontId="11" fillId="6" borderId="12" xfId="0" applyFont="1" applyFill="1" applyBorder="1" applyAlignment="1">
      <alignment horizontal="left"/>
    </xf>
    <xf numFmtId="166" fontId="11" fillId="6" borderId="12" xfId="0" applyNumberFormat="1" applyFont="1" applyFill="1" applyBorder="1" applyAlignment="1">
      <alignment horizontal="center"/>
    </xf>
    <xf numFmtId="4" fontId="11" fillId="6" borderId="12" xfId="0" applyNumberFormat="1" applyFont="1" applyFill="1" applyBorder="1" applyAlignment="1">
      <alignment horizontal="center"/>
    </xf>
    <xf numFmtId="0" fontId="15" fillId="0" borderId="12" xfId="0" applyFont="1" applyBorder="1"/>
    <xf numFmtId="168" fontId="15" fillId="0" borderId="12" xfId="0" applyNumberFormat="1" applyFont="1" applyBorder="1" applyAlignment="1">
      <alignment horizontal="left"/>
    </xf>
    <xf numFmtId="169" fontId="15" fillId="0" borderId="12" xfId="0" applyNumberFormat="1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4" fillId="0" borderId="12" xfId="0" applyFont="1" applyBorder="1"/>
    <xf numFmtId="169" fontId="20" fillId="0" borderId="12" xfId="0" applyNumberFormat="1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8" fillId="3" borderId="12" xfId="0" applyFont="1" applyFill="1" applyBorder="1"/>
    <xf numFmtId="166" fontId="17" fillId="3" borderId="15" xfId="0" applyNumberFormat="1" applyFont="1" applyFill="1" applyBorder="1" applyAlignment="1">
      <alignment horizontal="center"/>
    </xf>
    <xf numFmtId="3" fontId="17" fillId="3" borderId="15" xfId="0" applyNumberFormat="1" applyFont="1" applyFill="1" applyBorder="1" applyAlignment="1">
      <alignment horizontal="center"/>
    </xf>
    <xf numFmtId="0" fontId="17" fillId="0" borderId="0" xfId="0" applyFont="1"/>
    <xf numFmtId="165" fontId="6" fillId="0" borderId="0" xfId="0" applyNumberFormat="1" applyFont="1"/>
    <xf numFmtId="10" fontId="23" fillId="0" borderId="16" xfId="0" applyNumberFormat="1" applyFont="1" applyBorder="1" applyAlignment="1">
      <alignment horizontal="center"/>
    </xf>
    <xf numFmtId="170" fontId="21" fillId="0" borderId="26" xfId="0" applyNumberFormat="1" applyFont="1" applyBorder="1" applyAlignment="1">
      <alignment horizontal="center"/>
    </xf>
    <xf numFmtId="10" fontId="21" fillId="0" borderId="12" xfId="0" applyNumberFormat="1" applyFont="1" applyBorder="1" applyAlignment="1">
      <alignment horizontal="center"/>
    </xf>
    <xf numFmtId="10" fontId="21" fillId="0" borderId="12" xfId="0" applyNumberFormat="1" applyFont="1" applyFill="1" applyBorder="1" applyAlignment="1">
      <alignment horizontal="center"/>
    </xf>
    <xf numFmtId="10" fontId="22" fillId="0" borderId="12" xfId="0" applyNumberFormat="1" applyFont="1" applyBorder="1" applyAlignment="1">
      <alignment horizontal="center"/>
    </xf>
    <xf numFmtId="167" fontId="18" fillId="0" borderId="13" xfId="0" applyNumberFormat="1" applyFont="1" applyBorder="1"/>
    <xf numFmtId="3" fontId="18" fillId="0" borderId="13" xfId="0" applyNumberFormat="1" applyFont="1" applyBorder="1"/>
    <xf numFmtId="10" fontId="18" fillId="0" borderId="13" xfId="0" applyNumberFormat="1" applyFont="1" applyBorder="1"/>
    <xf numFmtId="167" fontId="18" fillId="0" borderId="12" xfId="0" applyNumberFormat="1" applyFont="1" applyBorder="1"/>
    <xf numFmtId="3" fontId="18" fillId="0" borderId="12" xfId="0" applyNumberFormat="1" applyFont="1" applyBorder="1"/>
    <xf numFmtId="10" fontId="18" fillId="0" borderId="12" xfId="0" applyNumberFormat="1" applyFont="1" applyBorder="1"/>
    <xf numFmtId="167" fontId="19" fillId="5" borderId="12" xfId="0" applyNumberFormat="1" applyFont="1" applyFill="1" applyBorder="1"/>
    <xf numFmtId="3" fontId="19" fillId="5" borderId="12" xfId="0" applyNumberFormat="1" applyFont="1" applyFill="1" applyBorder="1"/>
    <xf numFmtId="10" fontId="19" fillId="5" borderId="12" xfId="0" applyNumberFormat="1" applyFont="1" applyFill="1" applyBorder="1"/>
    <xf numFmtId="0" fontId="11" fillId="3" borderId="28" xfId="0" applyFont="1" applyFill="1" applyBorder="1"/>
    <xf numFmtId="0" fontId="11" fillId="3" borderId="29" xfId="0" applyFont="1" applyFill="1" applyBorder="1"/>
    <xf numFmtId="0" fontId="10" fillId="0" borderId="13" xfId="0" applyFont="1" applyBorder="1"/>
    <xf numFmtId="0" fontId="11" fillId="5" borderId="12" xfId="0" applyFont="1" applyFill="1" applyBorder="1"/>
    <xf numFmtId="0" fontId="6" fillId="0" borderId="0" xfId="0" applyFont="1"/>
    <xf numFmtId="0" fontId="11" fillId="3" borderId="22" xfId="0" applyFont="1" applyFill="1" applyBorder="1" applyAlignment="1">
      <alignment horizontal="center"/>
    </xf>
    <xf numFmtId="0" fontId="11" fillId="3" borderId="23" xfId="0" applyFont="1" applyFill="1" applyBorder="1" applyAlignment="1">
      <alignment horizontal="center"/>
    </xf>
    <xf numFmtId="0" fontId="11" fillId="3" borderId="31" xfId="0" applyFont="1" applyFill="1" applyBorder="1" applyAlignment="1">
      <alignment horizontal="center"/>
    </xf>
    <xf numFmtId="0" fontId="11" fillId="3" borderId="2" xfId="0" applyFont="1" applyFill="1" applyBorder="1"/>
    <xf numFmtId="0" fontId="11" fillId="3" borderId="4" xfId="0" applyFont="1" applyFill="1" applyBorder="1"/>
    <xf numFmtId="0" fontId="11" fillId="3" borderId="3" xfId="0" applyFont="1" applyFill="1" applyBorder="1"/>
    <xf numFmtId="0" fontId="11" fillId="3" borderId="4" xfId="0" applyFont="1" applyFill="1" applyBorder="1" applyAlignment="1">
      <alignment horizontal="right"/>
    </xf>
    <xf numFmtId="0" fontId="11" fillId="3" borderId="3" xfId="0" applyFont="1" applyFill="1" applyBorder="1" applyAlignment="1">
      <alignment horizontal="right"/>
    </xf>
    <xf numFmtId="0" fontId="10" fillId="0" borderId="9" xfId="0" applyFont="1" applyBorder="1"/>
    <xf numFmtId="4" fontId="15" fillId="0" borderId="0" xfId="0" applyNumberFormat="1" applyFont="1"/>
    <xf numFmtId="4" fontId="15" fillId="0" borderId="9" xfId="0" applyNumberFormat="1" applyFont="1" applyBorder="1"/>
    <xf numFmtId="3" fontId="15" fillId="0" borderId="9" xfId="0" applyNumberFormat="1" applyFont="1" applyBorder="1"/>
    <xf numFmtId="10" fontId="15" fillId="0" borderId="10" xfId="0" applyNumberFormat="1" applyFont="1" applyBorder="1"/>
    <xf numFmtId="10" fontId="15" fillId="0" borderId="9" xfId="0" applyNumberFormat="1" applyFont="1" applyBorder="1"/>
    <xf numFmtId="0" fontId="10" fillId="0" borderId="10" xfId="0" applyFont="1" applyBorder="1"/>
    <xf numFmtId="4" fontId="15" fillId="0" borderId="10" xfId="0" applyNumberFormat="1" applyFont="1" applyBorder="1"/>
    <xf numFmtId="3" fontId="15" fillId="0" borderId="10" xfId="0" applyNumberFormat="1" applyFont="1" applyBorder="1"/>
    <xf numFmtId="0" fontId="10" fillId="0" borderId="8" xfId="0" applyFont="1" applyBorder="1"/>
    <xf numFmtId="4" fontId="15" fillId="0" borderId="8" xfId="0" applyNumberFormat="1" applyFont="1" applyBorder="1"/>
    <xf numFmtId="3" fontId="15" fillId="0" borderId="8" xfId="0" applyNumberFormat="1" applyFont="1" applyBorder="1"/>
    <xf numFmtId="10" fontId="15" fillId="0" borderId="8" xfId="0" applyNumberFormat="1" applyFont="1" applyBorder="1"/>
    <xf numFmtId="0" fontId="10" fillId="0" borderId="2" xfId="0" applyFont="1" applyBorder="1"/>
    <xf numFmtId="3" fontId="15" fillId="0" borderId="4" xfId="0" applyNumberFormat="1" applyFont="1" applyBorder="1"/>
    <xf numFmtId="3" fontId="15" fillId="0" borderId="3" xfId="0" applyNumberFormat="1" applyFont="1" applyBorder="1"/>
    <xf numFmtId="10" fontId="15" fillId="0" borderId="4" xfId="0" applyNumberFormat="1" applyFont="1" applyBorder="1"/>
    <xf numFmtId="3" fontId="6" fillId="0" borderId="0" xfId="0" applyNumberFormat="1" applyFont="1"/>
    <xf numFmtId="0" fontId="10" fillId="0" borderId="7" xfId="0" applyFont="1" applyBorder="1"/>
    <xf numFmtId="3" fontId="15" fillId="0" borderId="1" xfId="0" applyNumberFormat="1" applyFont="1" applyBorder="1"/>
    <xf numFmtId="10" fontId="15" fillId="0" borderId="1" xfId="0" applyNumberFormat="1" applyFont="1" applyBorder="1"/>
    <xf numFmtId="10" fontId="15" fillId="0" borderId="3" xfId="0" applyNumberFormat="1" applyFont="1" applyBorder="1"/>
    <xf numFmtId="0" fontId="10" fillId="3" borderId="12" xfId="0" applyFont="1" applyFill="1" applyBorder="1"/>
    <xf numFmtId="0" fontId="10" fillId="0" borderId="0" xfId="0" applyFont="1"/>
    <xf numFmtId="0" fontId="6" fillId="0" borderId="4" xfId="0" applyFont="1" applyBorder="1"/>
    <xf numFmtId="4" fontId="15" fillId="0" borderId="1" xfId="0" applyNumberFormat="1" applyFont="1" applyBorder="1"/>
    <xf numFmtId="4" fontId="15" fillId="0" borderId="24" xfId="0" applyNumberFormat="1" applyFont="1" applyBorder="1"/>
    <xf numFmtId="4" fontId="15" fillId="0" borderId="4" xfId="0" applyNumberFormat="1" applyFont="1" applyBorder="1"/>
    <xf numFmtId="4" fontId="15" fillId="0" borderId="3" xfId="0" applyNumberFormat="1" applyFont="1" applyBorder="1"/>
    <xf numFmtId="0" fontId="10" fillId="0" borderId="19" xfId="0" applyFont="1" applyBorder="1"/>
    <xf numFmtId="10" fontId="15" fillId="0" borderId="18" xfId="0" applyNumberFormat="1" applyFont="1" applyBorder="1"/>
    <xf numFmtId="10" fontId="15" fillId="0" borderId="20" xfId="0" applyNumberFormat="1" applyFont="1" applyBorder="1"/>
    <xf numFmtId="10" fontId="6" fillId="0" borderId="0" xfId="0" applyNumberFormat="1" applyFont="1"/>
    <xf numFmtId="9" fontId="15" fillId="0" borderId="10" xfId="0" applyNumberFormat="1" applyFont="1" applyBorder="1"/>
    <xf numFmtId="9" fontId="15" fillId="0" borderId="10" xfId="0" applyNumberFormat="1" applyFont="1" applyBorder="1" applyAlignment="1">
      <alignment horizontal="right"/>
    </xf>
    <xf numFmtId="0" fontId="10" fillId="0" borderId="6" xfId="0" applyFont="1" applyBorder="1"/>
    <xf numFmtId="0" fontId="15" fillId="0" borderId="8" xfId="0" applyFont="1" applyBorder="1"/>
    <xf numFmtId="10" fontId="15" fillId="0" borderId="24" xfId="0" applyNumberFormat="1" applyFont="1" applyBorder="1"/>
    <xf numFmtId="0" fontId="10" fillId="0" borderId="0" xfId="0" applyFont="1" applyBorder="1"/>
    <xf numFmtId="0" fontId="6" fillId="0" borderId="0" xfId="0" applyFont="1" applyBorder="1"/>
    <xf numFmtId="4" fontId="6" fillId="0" borderId="0" xfId="0" applyNumberFormat="1" applyFont="1"/>
    <xf numFmtId="0" fontId="11" fillId="0" borderId="0" xfId="0" applyFont="1"/>
    <xf numFmtId="9" fontId="6" fillId="0" borderId="0" xfId="0" applyNumberFormat="1" applyFont="1"/>
    <xf numFmtId="0" fontId="17" fillId="7" borderId="12" xfId="0" applyFont="1" applyFill="1" applyBorder="1"/>
    <xf numFmtId="0" fontId="11" fillId="3" borderId="12" xfId="0" applyFont="1" applyFill="1" applyBorder="1"/>
    <xf numFmtId="0" fontId="11" fillId="0" borderId="0" xfId="0" applyFont="1" applyBorder="1" applyAlignment="1">
      <alignment horizontal="center"/>
    </xf>
    <xf numFmtId="0" fontId="10" fillId="0" borderId="0" xfId="0" applyFont="1" applyBorder="1" applyAlignment="1"/>
    <xf numFmtId="0" fontId="6" fillId="0" borderId="0" xfId="0" applyFont="1" applyFill="1" applyBorder="1"/>
    <xf numFmtId="0" fontId="17" fillId="0" borderId="0" xfId="2" applyFont="1" applyFill="1" applyBorder="1" applyAlignment="1">
      <alignment vertical="center" wrapText="1"/>
    </xf>
    <xf numFmtId="10" fontId="11" fillId="0" borderId="0" xfId="4" applyNumberFormat="1" applyFont="1" applyFill="1" applyBorder="1" applyAlignment="1">
      <alignment horizontal="center"/>
    </xf>
    <xf numFmtId="10" fontId="24" fillId="0" borderId="0" xfId="4" applyNumberFormat="1" applyFont="1" applyFill="1" applyBorder="1" applyAlignment="1">
      <alignment horizontal="center"/>
    </xf>
    <xf numFmtId="10" fontId="24" fillId="0" borderId="0" xfId="4" applyNumberFormat="1" applyFont="1" applyFill="1" applyBorder="1" applyAlignment="1">
      <alignment horizontal="right"/>
    </xf>
    <xf numFmtId="0" fontId="8" fillId="2" borderId="12" xfId="2" applyFont="1" applyFill="1" applyBorder="1" applyAlignment="1">
      <alignment vertical="center" wrapText="1"/>
    </xf>
    <xf numFmtId="0" fontId="8" fillId="2" borderId="21" xfId="2" applyFont="1" applyFill="1" applyBorder="1" applyAlignment="1">
      <alignment vertical="center" wrapText="1"/>
    </xf>
    <xf numFmtId="0" fontId="6" fillId="0" borderId="0" xfId="2" applyFont="1" applyAlignment="1">
      <alignment horizontal="center"/>
    </xf>
    <xf numFmtId="0" fontId="10" fillId="0" borderId="0" xfId="0" applyFont="1" applyFill="1"/>
    <xf numFmtId="0" fontId="10" fillId="0" borderId="0" xfId="2" applyFont="1" applyFill="1" applyAlignment="1">
      <alignment horizontal="center"/>
    </xf>
    <xf numFmtId="0" fontId="6" fillId="0" borderId="0" xfId="2" applyFont="1" applyFill="1" applyAlignment="1">
      <alignment horizontal="center"/>
    </xf>
    <xf numFmtId="0" fontId="6" fillId="0" borderId="0" xfId="0" applyFont="1" applyFill="1"/>
    <xf numFmtId="164" fontId="6" fillId="0" borderId="0" xfId="2" applyNumberFormat="1" applyFont="1" applyBorder="1" applyAlignment="1">
      <alignment horizontal="center"/>
    </xf>
    <xf numFmtId="10" fontId="25" fillId="0" borderId="0" xfId="4" applyNumberFormat="1" applyFont="1" applyFill="1" applyBorder="1" applyAlignment="1">
      <alignment horizontal="center"/>
    </xf>
    <xf numFmtId="0" fontId="17" fillId="2" borderId="12" xfId="2" applyFont="1" applyFill="1" applyBorder="1" applyAlignment="1">
      <alignment vertical="center" wrapText="1"/>
    </xf>
    <xf numFmtId="3" fontId="15" fillId="4" borderId="12" xfId="2" applyNumberFormat="1" applyFont="1" applyFill="1" applyBorder="1" applyAlignment="1">
      <alignment horizontal="center" vertical="center" wrapText="1"/>
    </xf>
    <xf numFmtId="3" fontId="20" fillId="4" borderId="12" xfId="2" applyNumberFormat="1" applyFont="1" applyFill="1" applyBorder="1" applyAlignment="1">
      <alignment horizontal="center" vertical="center" wrapText="1"/>
    </xf>
    <xf numFmtId="3" fontId="22" fillId="4" borderId="12" xfId="2" applyNumberFormat="1" applyFont="1" applyFill="1" applyBorder="1" applyAlignment="1">
      <alignment horizontal="center" vertical="center" wrapText="1"/>
    </xf>
    <xf numFmtId="3" fontId="21" fillId="4" borderId="12" xfId="2" applyNumberFormat="1" applyFont="1" applyFill="1" applyBorder="1" applyAlignment="1">
      <alignment horizontal="center" vertical="center" wrapText="1"/>
    </xf>
    <xf numFmtId="10" fontId="20" fillId="4" borderId="12" xfId="4" applyNumberFormat="1" applyFont="1" applyFill="1" applyBorder="1" applyAlignment="1">
      <alignment horizontal="center"/>
    </xf>
    <xf numFmtId="10" fontId="15" fillId="4" borderId="12" xfId="4" applyNumberFormat="1" applyFont="1" applyFill="1" applyBorder="1" applyAlignment="1">
      <alignment horizontal="center"/>
    </xf>
    <xf numFmtId="3" fontId="10" fillId="0" borderId="12" xfId="0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65" fontId="10" fillId="0" borderId="12" xfId="0" applyNumberFormat="1" applyFont="1" applyBorder="1" applyAlignment="1">
      <alignment horizontal="center"/>
    </xf>
    <xf numFmtId="9" fontId="10" fillId="0" borderId="12" xfId="0" applyNumberFormat="1" applyFont="1" applyBorder="1" applyAlignment="1">
      <alignment horizontal="center"/>
    </xf>
    <xf numFmtId="10" fontId="15" fillId="4" borderId="12" xfId="4" applyNumberFormat="1" applyFont="1" applyFill="1" applyBorder="1" applyAlignment="1">
      <alignment horizontal="right"/>
    </xf>
    <xf numFmtId="3" fontId="15" fillId="4" borderId="12" xfId="1" applyNumberFormat="1" applyFont="1" applyFill="1" applyBorder="1" applyAlignment="1">
      <alignment horizontal="right" vertical="center" wrapText="1"/>
    </xf>
    <xf numFmtId="3" fontId="15" fillId="4" borderId="12" xfId="2" applyNumberFormat="1" applyFont="1" applyFill="1" applyBorder="1" applyAlignment="1">
      <alignment horizontal="right" vertical="center" wrapText="1"/>
    </xf>
    <xf numFmtId="3" fontId="20" fillId="4" borderId="12" xfId="1" applyNumberFormat="1" applyFont="1" applyFill="1" applyBorder="1" applyAlignment="1">
      <alignment horizontal="right" vertical="center" wrapText="1"/>
    </xf>
    <xf numFmtId="3" fontId="20" fillId="4" borderId="12" xfId="2" applyNumberFormat="1" applyFont="1" applyFill="1" applyBorder="1" applyAlignment="1">
      <alignment horizontal="right" vertical="center" wrapText="1"/>
    </xf>
    <xf numFmtId="0" fontId="8" fillId="2" borderId="13" xfId="2" applyFont="1" applyFill="1" applyBorder="1" applyAlignment="1">
      <alignment vertical="center" wrapText="1"/>
    </xf>
    <xf numFmtId="3" fontId="15" fillId="4" borderId="13" xfId="1" applyNumberFormat="1" applyFont="1" applyFill="1" applyBorder="1" applyAlignment="1">
      <alignment horizontal="right" vertical="center" wrapText="1"/>
    </xf>
    <xf numFmtId="3" fontId="15" fillId="4" borderId="13" xfId="2" applyNumberFormat="1" applyFont="1" applyFill="1" applyBorder="1" applyAlignment="1">
      <alignment horizontal="right" vertical="center" wrapText="1"/>
    </xf>
    <xf numFmtId="0" fontId="10" fillId="3" borderId="12" xfId="0" applyFont="1" applyFill="1" applyBorder="1" applyAlignment="1">
      <alignment horizontal="center"/>
    </xf>
    <xf numFmtId="0" fontId="6" fillId="0" borderId="12" xfId="2" applyFont="1" applyFill="1" applyBorder="1"/>
    <xf numFmtId="0" fontId="17" fillId="3" borderId="12" xfId="2" applyFont="1" applyFill="1" applyBorder="1" applyAlignment="1">
      <alignment vertical="center" wrapText="1"/>
    </xf>
    <xf numFmtId="0" fontId="11" fillId="3" borderId="12" xfId="0" applyFont="1" applyFill="1" applyBorder="1" applyAlignment="1">
      <alignment horizontal="center"/>
    </xf>
    <xf numFmtId="3" fontId="15" fillId="4" borderId="12" xfId="0" applyNumberFormat="1" applyFont="1" applyFill="1" applyBorder="1"/>
    <xf numFmtId="0" fontId="10" fillId="3" borderId="11" xfId="0" applyFont="1" applyFill="1" applyBorder="1" applyAlignment="1">
      <alignment horizontal="center"/>
    </xf>
    <xf numFmtId="3" fontId="10" fillId="0" borderId="12" xfId="2" applyNumberFormat="1" applyFont="1" applyFill="1" applyBorder="1" applyAlignment="1">
      <alignment horizontal="center"/>
    </xf>
    <xf numFmtId="10" fontId="10" fillId="0" borderId="12" xfId="4" applyNumberFormat="1" applyFont="1" applyFill="1" applyBorder="1" applyAlignment="1">
      <alignment horizontal="center"/>
    </xf>
    <xf numFmtId="0" fontId="6" fillId="0" borderId="0" xfId="2" applyFont="1" applyBorder="1"/>
    <xf numFmtId="0" fontId="6" fillId="0" borderId="0" xfId="2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/>
    <xf numFmtId="0" fontId="10" fillId="0" borderId="12" xfId="2" applyFont="1" applyFill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1" fillId="3" borderId="12" xfId="0" applyFont="1" applyFill="1" applyBorder="1" applyAlignment="1">
      <alignment horizontal="left"/>
    </xf>
    <xf numFmtId="164" fontId="10" fillId="0" borderId="12" xfId="2" applyNumberFormat="1" applyFont="1" applyBorder="1" applyAlignment="1">
      <alignment horizontal="center" vertical="center"/>
    </xf>
    <xf numFmtId="165" fontId="15" fillId="4" borderId="12" xfId="1" applyNumberFormat="1" applyFont="1" applyFill="1" applyBorder="1" applyAlignment="1">
      <alignment horizontal="center" vertical="center" wrapText="1"/>
    </xf>
    <xf numFmtId="165" fontId="15" fillId="4" borderId="12" xfId="1" applyNumberFormat="1" applyFont="1" applyFill="1" applyBorder="1" applyAlignment="1">
      <alignment vertical="center" wrapText="1"/>
    </xf>
    <xf numFmtId="165" fontId="20" fillId="4" borderId="12" xfId="1" applyNumberFormat="1" applyFont="1" applyFill="1" applyBorder="1" applyAlignment="1">
      <alignment vertical="center" wrapText="1"/>
    </xf>
    <xf numFmtId="165" fontId="20" fillId="4" borderId="12" xfId="0" applyNumberFormat="1" applyFont="1" applyFill="1" applyBorder="1" applyAlignment="1"/>
    <xf numFmtId="165" fontId="21" fillId="4" borderId="12" xfId="3" applyNumberFormat="1" applyFont="1" applyFill="1" applyBorder="1" applyAlignment="1">
      <alignment vertical="center" wrapText="1"/>
    </xf>
    <xf numFmtId="165" fontId="15" fillId="4" borderId="12" xfId="0" applyNumberFormat="1" applyFont="1" applyFill="1" applyBorder="1" applyAlignment="1"/>
    <xf numFmtId="10" fontId="15" fillId="4" borderId="12" xfId="4" applyNumberFormat="1" applyFont="1" applyFill="1" applyBorder="1" applyAlignment="1"/>
    <xf numFmtId="0" fontId="10" fillId="0" borderId="0" xfId="2" applyFont="1" applyBorder="1" applyAlignment="1">
      <alignment horizontal="center"/>
    </xf>
    <xf numFmtId="0" fontId="6" fillId="3" borderId="12" xfId="2" applyFont="1" applyFill="1" applyBorder="1" applyAlignment="1">
      <alignment horizontal="center"/>
    </xf>
    <xf numFmtId="0" fontId="6" fillId="3" borderId="12" xfId="0" applyFont="1" applyFill="1" applyBorder="1"/>
    <xf numFmtId="0" fontId="8" fillId="0" borderId="0" xfId="2" applyFont="1" applyFill="1" applyBorder="1" applyAlignment="1">
      <alignment vertical="center" wrapText="1"/>
    </xf>
    <xf numFmtId="10" fontId="15" fillId="0" borderId="0" xfId="4" applyNumberFormat="1" applyFont="1" applyFill="1" applyBorder="1" applyAlignment="1">
      <alignment horizontal="right"/>
    </xf>
    <xf numFmtId="10" fontId="6" fillId="3" borderId="12" xfId="0" applyNumberFormat="1" applyFont="1" applyFill="1" applyBorder="1"/>
    <xf numFmtId="4" fontId="11" fillId="3" borderId="12" xfId="0" applyNumberFormat="1" applyFont="1" applyFill="1" applyBorder="1"/>
    <xf numFmtId="165" fontId="11" fillId="3" borderId="12" xfId="0" applyNumberFormat="1" applyFont="1" applyFill="1" applyBorder="1" applyAlignment="1">
      <alignment horizontal="right"/>
    </xf>
    <xf numFmtId="165" fontId="10" fillId="0" borderId="0" xfId="0" applyNumberFormat="1" applyFont="1"/>
    <xf numFmtId="0" fontId="26" fillId="3" borderId="12" xfId="2" applyFont="1" applyFill="1" applyBorder="1" applyAlignment="1">
      <alignment vertical="center" wrapText="1"/>
    </xf>
    <xf numFmtId="0" fontId="17" fillId="3" borderId="12" xfId="2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 shrinkToFit="1"/>
    </xf>
    <xf numFmtId="0" fontId="11" fillId="3" borderId="12" xfId="0" applyFont="1" applyFill="1" applyBorder="1" applyAlignment="1">
      <alignment horizontal="center" shrinkToFit="1"/>
    </xf>
    <xf numFmtId="0" fontId="17" fillId="3" borderId="27" xfId="2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 shrinkToFit="1"/>
    </xf>
    <xf numFmtId="0" fontId="11" fillId="3" borderId="17" xfId="0" applyFont="1" applyFill="1" applyBorder="1" applyAlignment="1">
      <alignment horizontal="center" shrinkToFit="1"/>
    </xf>
    <xf numFmtId="165" fontId="11" fillId="3" borderId="30" xfId="1" applyNumberFormat="1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 shrinkToFit="1"/>
    </xf>
    <xf numFmtId="170" fontId="0" fillId="0" borderId="0" xfId="0" applyNumberFormat="1"/>
  </cellXfs>
  <cellStyles count="6">
    <cellStyle name="Currency 2" xfId="3" xr:uid="{72ECB853-769B-424D-BBF2-A2113AB595E7}"/>
    <cellStyle name="Normal 2" xfId="2" xr:uid="{1B2EBB19-F288-6F4E-9E92-B141AEF93429}"/>
    <cellStyle name="Percent 2" xfId="4" xr:uid="{F10CDC59-A56F-5E4D-978F-F3656C6CB7C5}"/>
    <cellStyle name="Percent 2 2" xfId="5" xr:uid="{437D9A08-1F8D-AD40-A372-427DD10AD537}"/>
    <cellStyle name="Standaard" xfId="0" builtinId="0"/>
    <cellStyle name="Valuta" xfId="1" builtinId="4"/>
  </cellStyles>
  <dxfs count="4">
    <dxf>
      <fill>
        <patternFill patternType="solid">
          <fgColor rgb="FFFCE8B2"/>
          <bgColor rgb="FFFCE8B2"/>
        </patternFill>
      </fill>
    </dxf>
    <dxf>
      <fill>
        <patternFill patternType="solid">
          <fgColor rgb="FFFCE8B2"/>
          <bgColor rgb="FFFCE8B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8DC5CB"/>
      <color rgb="FFEA7A02"/>
      <color rgb="FFD20000"/>
      <color rgb="FFC2191E"/>
      <color rgb="FFEFED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61</xdr:row>
      <xdr:rowOff>25400</xdr:rowOff>
    </xdr:from>
    <xdr:to>
      <xdr:col>3</xdr:col>
      <xdr:colOff>127000</xdr:colOff>
      <xdr:row>69</xdr:row>
      <xdr:rowOff>127000</xdr:rowOff>
    </xdr:to>
    <xdr:sp macro="" textlink="">
      <xdr:nvSpPr>
        <xdr:cNvPr id="2" name="Rechthoek 1">
          <a:extLst>
            <a:ext uri="{FF2B5EF4-FFF2-40B4-BE49-F238E27FC236}">
              <a16:creationId xmlns:a16="http://schemas.microsoft.com/office/drawing/2014/main" id="{94EF3699-C123-CB42-BA3F-DD02FC742CAC}"/>
            </a:ext>
          </a:extLst>
        </xdr:cNvPr>
        <xdr:cNvSpPr/>
      </xdr:nvSpPr>
      <xdr:spPr>
        <a:xfrm>
          <a:off x="25400" y="11353800"/>
          <a:ext cx="5765800" cy="15240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 editAs="oneCell">
    <xdr:from>
      <xdr:col>0</xdr:col>
      <xdr:colOff>38100</xdr:colOff>
      <xdr:row>66</xdr:row>
      <xdr:rowOff>115376</xdr:rowOff>
    </xdr:from>
    <xdr:to>
      <xdr:col>0</xdr:col>
      <xdr:colOff>1346200</xdr:colOff>
      <xdr:row>68</xdr:row>
      <xdr:rowOff>96039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AF4681A9-9173-264A-904B-3DC80445D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2332776"/>
          <a:ext cx="1308100" cy="336263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62</xdr:row>
      <xdr:rowOff>42642</xdr:rowOff>
    </xdr:from>
    <xdr:to>
      <xdr:col>3</xdr:col>
      <xdr:colOff>25400</xdr:colOff>
      <xdr:row>64</xdr:row>
      <xdr:rowOff>40463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D63B5CB8-8059-A94B-B5D0-45FAFC4116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11548842"/>
          <a:ext cx="5664200" cy="3534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55</xdr:row>
      <xdr:rowOff>25400</xdr:rowOff>
    </xdr:from>
    <xdr:to>
      <xdr:col>2</xdr:col>
      <xdr:colOff>12828</xdr:colOff>
      <xdr:row>63</xdr:row>
      <xdr:rowOff>127000</xdr:rowOff>
    </xdr:to>
    <xdr:sp macro="" textlink="">
      <xdr:nvSpPr>
        <xdr:cNvPr id="7" name="Rechthoek 6">
          <a:extLst>
            <a:ext uri="{FF2B5EF4-FFF2-40B4-BE49-F238E27FC236}">
              <a16:creationId xmlns:a16="http://schemas.microsoft.com/office/drawing/2014/main" id="{E5826061-D2FE-EE46-8FDB-3EA6442D90D5}"/>
            </a:ext>
          </a:extLst>
        </xdr:cNvPr>
        <xdr:cNvSpPr/>
      </xdr:nvSpPr>
      <xdr:spPr>
        <a:xfrm>
          <a:off x="25400" y="10557420"/>
          <a:ext cx="5708842" cy="153836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 editAs="oneCell">
    <xdr:from>
      <xdr:col>0</xdr:col>
      <xdr:colOff>38100</xdr:colOff>
      <xdr:row>60</xdr:row>
      <xdr:rowOff>115376</xdr:rowOff>
    </xdr:from>
    <xdr:to>
      <xdr:col>0</xdr:col>
      <xdr:colOff>1346200</xdr:colOff>
      <xdr:row>62</xdr:row>
      <xdr:rowOff>96039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D8FEF5F6-9CE4-C549-936B-AE3611F68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2332776"/>
          <a:ext cx="1308100" cy="336263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56</xdr:row>
      <xdr:rowOff>42642</xdr:rowOff>
    </xdr:from>
    <xdr:to>
      <xdr:col>2</xdr:col>
      <xdr:colOff>393828</xdr:colOff>
      <xdr:row>58</xdr:row>
      <xdr:rowOff>40463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C125D85A-D062-C94F-A48B-3FA2CB5BB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11548842"/>
          <a:ext cx="5664200" cy="3534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38100</xdr:rowOff>
    </xdr:from>
    <xdr:to>
      <xdr:col>2</xdr:col>
      <xdr:colOff>25400</xdr:colOff>
      <xdr:row>47</xdr:row>
      <xdr:rowOff>139700</xdr:rowOff>
    </xdr:to>
    <xdr:sp macro="" textlink="">
      <xdr:nvSpPr>
        <xdr:cNvPr id="5" name="Rechthoek 4">
          <a:extLst>
            <a:ext uri="{FF2B5EF4-FFF2-40B4-BE49-F238E27FC236}">
              <a16:creationId xmlns:a16="http://schemas.microsoft.com/office/drawing/2014/main" id="{51FEEF74-A701-EC47-B313-B2CA50D27CDF}"/>
            </a:ext>
          </a:extLst>
        </xdr:cNvPr>
        <xdr:cNvSpPr/>
      </xdr:nvSpPr>
      <xdr:spPr>
        <a:xfrm>
          <a:off x="0" y="7899400"/>
          <a:ext cx="5816600" cy="15240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 editAs="oneCell">
    <xdr:from>
      <xdr:col>0</xdr:col>
      <xdr:colOff>38100</xdr:colOff>
      <xdr:row>44</xdr:row>
      <xdr:rowOff>115376</xdr:rowOff>
    </xdr:from>
    <xdr:to>
      <xdr:col>0</xdr:col>
      <xdr:colOff>1346200</xdr:colOff>
      <xdr:row>46</xdr:row>
      <xdr:rowOff>45239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1230791B-2D36-9842-AE02-80F01576A9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2332776"/>
          <a:ext cx="1308100" cy="336263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40</xdr:row>
      <xdr:rowOff>42642</xdr:rowOff>
    </xdr:from>
    <xdr:to>
      <xdr:col>1</xdr:col>
      <xdr:colOff>1473200</xdr:colOff>
      <xdr:row>41</xdr:row>
      <xdr:rowOff>192863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9CF245E2-F851-D94E-A3EF-0C18DD121A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11548842"/>
          <a:ext cx="5664200" cy="3534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373</xdr:row>
      <xdr:rowOff>12700</xdr:rowOff>
    </xdr:from>
    <xdr:to>
      <xdr:col>4</xdr:col>
      <xdr:colOff>25400</xdr:colOff>
      <xdr:row>381</xdr:row>
      <xdr:rowOff>152400</xdr:rowOff>
    </xdr:to>
    <xdr:sp macro="" textlink="">
      <xdr:nvSpPr>
        <xdr:cNvPr id="5" name="Rechthoek 4">
          <a:extLst>
            <a:ext uri="{FF2B5EF4-FFF2-40B4-BE49-F238E27FC236}">
              <a16:creationId xmlns:a16="http://schemas.microsoft.com/office/drawing/2014/main" id="{B824E915-1E2D-9F4E-8BAF-75C9DCBF1767}"/>
            </a:ext>
          </a:extLst>
        </xdr:cNvPr>
        <xdr:cNvSpPr/>
      </xdr:nvSpPr>
      <xdr:spPr>
        <a:xfrm>
          <a:off x="50800" y="75780900"/>
          <a:ext cx="5918200" cy="15621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 editAs="oneCell">
    <xdr:from>
      <xdr:col>0</xdr:col>
      <xdr:colOff>38100</xdr:colOff>
      <xdr:row>378</xdr:row>
      <xdr:rowOff>115376</xdr:rowOff>
    </xdr:from>
    <xdr:to>
      <xdr:col>1</xdr:col>
      <xdr:colOff>520700</xdr:colOff>
      <xdr:row>380</xdr:row>
      <xdr:rowOff>45239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E5085CEF-1D10-1742-92AD-EBA7EB79F1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2332776"/>
          <a:ext cx="1308100" cy="336263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374</xdr:row>
      <xdr:rowOff>42642</xdr:rowOff>
    </xdr:from>
    <xdr:to>
      <xdr:col>3</xdr:col>
      <xdr:colOff>1955800</xdr:colOff>
      <xdr:row>375</xdr:row>
      <xdr:rowOff>192863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1C3E0755-0B50-D041-8445-B11C32874C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11548842"/>
          <a:ext cx="5664200" cy="3534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45</xdr:row>
      <xdr:rowOff>25400</xdr:rowOff>
    </xdr:from>
    <xdr:to>
      <xdr:col>2</xdr:col>
      <xdr:colOff>25400</xdr:colOff>
      <xdr:row>53</xdr:row>
      <xdr:rowOff>127000</xdr:rowOff>
    </xdr:to>
    <xdr:sp macro="" textlink="">
      <xdr:nvSpPr>
        <xdr:cNvPr id="5" name="Rechthoek 4">
          <a:extLst>
            <a:ext uri="{FF2B5EF4-FFF2-40B4-BE49-F238E27FC236}">
              <a16:creationId xmlns:a16="http://schemas.microsoft.com/office/drawing/2014/main" id="{BA486E8E-325B-0F4E-AFB3-D186190A3BC9}"/>
            </a:ext>
          </a:extLst>
        </xdr:cNvPr>
        <xdr:cNvSpPr/>
      </xdr:nvSpPr>
      <xdr:spPr>
        <a:xfrm>
          <a:off x="25400" y="9347200"/>
          <a:ext cx="5727700" cy="15240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 editAs="oneCell">
    <xdr:from>
      <xdr:col>0</xdr:col>
      <xdr:colOff>38100</xdr:colOff>
      <xdr:row>50</xdr:row>
      <xdr:rowOff>115376</xdr:rowOff>
    </xdr:from>
    <xdr:to>
      <xdr:col>0</xdr:col>
      <xdr:colOff>1346200</xdr:colOff>
      <xdr:row>52</xdr:row>
      <xdr:rowOff>45239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F27AB75B-B104-2B44-998D-F309BE39EE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2332776"/>
          <a:ext cx="1308100" cy="336263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46</xdr:row>
      <xdr:rowOff>42642</xdr:rowOff>
    </xdr:from>
    <xdr:to>
      <xdr:col>1</xdr:col>
      <xdr:colOff>3390900</xdr:colOff>
      <xdr:row>48</xdr:row>
      <xdr:rowOff>2363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D3AC9FF2-2D3B-9D4B-983E-6166A1777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11548842"/>
          <a:ext cx="5664200" cy="3534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EF412-FCCA-BF41-902E-5424081E57A8}">
  <dimension ref="A1:X69"/>
  <sheetViews>
    <sheetView workbookViewId="0">
      <selection activeCell="I11" sqref="I11"/>
    </sheetView>
  </sheetViews>
  <sheetFormatPr baseColWidth="10" defaultRowHeight="14"/>
  <cols>
    <col min="1" max="1" width="28.5" style="82" customWidth="1"/>
    <col min="2" max="2" width="26.5" style="82" customWidth="1"/>
    <col min="3" max="3" width="19.33203125" style="82" customWidth="1"/>
    <col min="4" max="4" width="30.1640625" style="82" customWidth="1"/>
    <col min="5" max="5" width="17.1640625" style="82" customWidth="1"/>
    <col min="6" max="6" width="27" style="82" customWidth="1"/>
    <col min="7" max="7" width="20.1640625" style="82" customWidth="1"/>
    <col min="8" max="8" width="18.5" style="82" customWidth="1"/>
    <col min="9" max="9" width="18" style="82" customWidth="1"/>
    <col min="10" max="10" width="21.33203125" style="82" customWidth="1"/>
    <col min="11" max="11" width="17.6640625" style="82" bestFit="1" customWidth="1"/>
    <col min="12" max="12" width="19" style="82" bestFit="1" customWidth="1"/>
    <col min="13" max="13" width="19.33203125" style="82" bestFit="1" customWidth="1"/>
    <col min="14" max="14" width="12.33203125" style="82" customWidth="1"/>
    <col min="15" max="15" width="17.6640625" style="82" customWidth="1"/>
    <col min="16" max="16" width="13.83203125" style="82" customWidth="1"/>
    <col min="17" max="17" width="13.5" style="82" customWidth="1"/>
    <col min="18" max="18" width="12.6640625" style="82" bestFit="1" customWidth="1"/>
    <col min="19" max="19" width="13.33203125" style="82" customWidth="1"/>
    <col min="20" max="16384" width="10.83203125" style="82"/>
  </cols>
  <sheetData>
    <row r="1" spans="1:24" s="114" customFormat="1" ht="30">
      <c r="A1" s="204" t="s">
        <v>88</v>
      </c>
      <c r="B1" s="205" t="s">
        <v>0</v>
      </c>
      <c r="C1" s="206"/>
      <c r="D1" s="206"/>
      <c r="E1" s="206"/>
      <c r="F1" s="206"/>
      <c r="G1" s="206"/>
      <c r="T1" s="136"/>
      <c r="U1" s="136"/>
      <c r="V1" s="136"/>
      <c r="W1" s="137"/>
      <c r="X1" s="129"/>
    </row>
    <row r="2" spans="1:24">
      <c r="A2" s="172"/>
      <c r="B2" s="171">
        <v>2016</v>
      </c>
      <c r="C2" s="171">
        <v>2017</v>
      </c>
      <c r="D2" s="171">
        <v>2018</v>
      </c>
      <c r="E2" s="171">
        <v>2019</v>
      </c>
      <c r="F2" s="171">
        <v>2020</v>
      </c>
      <c r="G2" s="171">
        <v>2021</v>
      </c>
    </row>
    <row r="3" spans="1:24" ht="15">
      <c r="A3" s="143" t="s">
        <v>2</v>
      </c>
      <c r="B3" s="153">
        <f>8097+5125</f>
        <v>13222</v>
      </c>
      <c r="C3" s="153">
        <f>10598+6708</f>
        <v>17306</v>
      </c>
      <c r="D3" s="153">
        <f>12838.9196208787+7806</f>
        <v>20644.9196208787</v>
      </c>
      <c r="E3" s="153">
        <f>16460+8420</f>
        <v>24880</v>
      </c>
      <c r="F3" s="153">
        <f>28651+12942</f>
        <v>41593</v>
      </c>
      <c r="G3" s="153">
        <v>48536.55</v>
      </c>
      <c r="T3" s="6"/>
    </row>
    <row r="4" spans="1:24" ht="15">
      <c r="A4" s="143" t="s">
        <v>92</v>
      </c>
      <c r="B4" s="153">
        <v>2139</v>
      </c>
      <c r="C4" s="153">
        <v>2379</v>
      </c>
      <c r="D4" s="153">
        <v>2749.3703813470033</v>
      </c>
      <c r="E4" s="153">
        <v>3370</v>
      </c>
      <c r="F4" s="153">
        <v>5354.25</v>
      </c>
      <c r="G4" s="153">
        <v>6650.52</v>
      </c>
      <c r="T4" s="6"/>
    </row>
    <row r="5" spans="1:24" ht="15">
      <c r="A5" s="143" t="s">
        <v>3</v>
      </c>
      <c r="B5" s="153">
        <v>635</v>
      </c>
      <c r="C5" s="153">
        <v>648</v>
      </c>
      <c r="D5" s="153">
        <v>666.95776460606066</v>
      </c>
      <c r="E5" s="153">
        <v>778</v>
      </c>
      <c r="F5" s="153">
        <v>975.86172839506173</v>
      </c>
      <c r="G5" s="153">
        <v>1180.3</v>
      </c>
      <c r="T5" s="6"/>
    </row>
    <row r="6" spans="1:24" ht="15">
      <c r="A6" s="143" t="s">
        <v>4</v>
      </c>
      <c r="B6" s="153">
        <v>135</v>
      </c>
      <c r="C6" s="153">
        <v>146</v>
      </c>
      <c r="D6" s="153">
        <v>192.8641975308642</v>
      </c>
      <c r="E6" s="153">
        <v>203</v>
      </c>
      <c r="F6" s="153">
        <v>258.1358024691358</v>
      </c>
      <c r="G6" s="153">
        <v>274.89</v>
      </c>
      <c r="T6" s="6"/>
    </row>
    <row r="7" spans="1:24" ht="15">
      <c r="A7" s="152" t="s">
        <v>5</v>
      </c>
      <c r="B7" s="154">
        <f>SUM(B3:B6)</f>
        <v>16131</v>
      </c>
      <c r="C7" s="155">
        <f>SUM(C3:C6)</f>
        <v>20479</v>
      </c>
      <c r="D7" s="154">
        <f>SUM(D3:D6)</f>
        <v>24254.111964362626</v>
      </c>
      <c r="E7" s="154">
        <f>SUM(E3:E6)</f>
        <v>29231</v>
      </c>
      <c r="F7" s="154">
        <v>48180.847530864194</v>
      </c>
      <c r="G7" s="154">
        <v>56642.260000000009</v>
      </c>
      <c r="T7" s="7"/>
    </row>
    <row r="8" spans="1:24" ht="15">
      <c r="A8" s="143" t="s">
        <v>6</v>
      </c>
      <c r="B8" s="155"/>
      <c r="C8" s="156">
        <f>C7-B7</f>
        <v>4348</v>
      </c>
      <c r="D8" s="156">
        <f>D7-C7</f>
        <v>3775.1119643626262</v>
      </c>
      <c r="E8" s="156">
        <f>E7-D7</f>
        <v>4976.8880356373738</v>
      </c>
      <c r="F8" s="156">
        <f>F7-E7</f>
        <v>18949.847530864194</v>
      </c>
      <c r="G8" s="156">
        <v>8461.4124691358156</v>
      </c>
      <c r="T8" s="8"/>
    </row>
    <row r="9" spans="1:24" ht="15">
      <c r="A9" s="143" t="s">
        <v>7</v>
      </c>
      <c r="B9" s="157"/>
      <c r="C9" s="158">
        <f>C8/B7</f>
        <v>0.26954311573987971</v>
      </c>
      <c r="D9" s="158">
        <f>D8/C7</f>
        <v>0.18434063989270111</v>
      </c>
      <c r="E9" s="158">
        <f>E8/D7</f>
        <v>0.20519770185567218</v>
      </c>
      <c r="F9" s="158">
        <f>F8/E7</f>
        <v>0.64827913964161998</v>
      </c>
      <c r="G9" s="158">
        <v>0.17561775898017393</v>
      </c>
      <c r="T9" s="138"/>
    </row>
    <row r="10" spans="1:24" s="138" customFormat="1">
      <c r="A10" s="139"/>
      <c r="B10" s="140"/>
      <c r="C10" s="141"/>
      <c r="D10" s="141"/>
      <c r="E10" s="141"/>
      <c r="F10" s="141"/>
      <c r="G10" s="141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</row>
    <row r="11" spans="1:24" s="138" customFormat="1" ht="22" customHeight="1">
      <c r="A11" s="173"/>
      <c r="B11" s="207" t="s">
        <v>1</v>
      </c>
      <c r="C11" s="207"/>
      <c r="D11" s="207"/>
      <c r="E11" s="207"/>
      <c r="F11" s="207"/>
      <c r="G11" s="207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</row>
    <row r="12" spans="1:24" s="138" customFormat="1">
      <c r="A12" s="173"/>
      <c r="B12" s="171">
        <v>2016</v>
      </c>
      <c r="C12" s="171">
        <v>2017</v>
      </c>
      <c r="D12" s="171">
        <v>2018</v>
      </c>
      <c r="E12" s="171">
        <v>2019</v>
      </c>
      <c r="F12" s="171">
        <v>2020</v>
      </c>
      <c r="G12" s="171">
        <v>2021</v>
      </c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</row>
    <row r="13" spans="1:24" s="138" customFormat="1" ht="15">
      <c r="A13" s="143" t="s">
        <v>2</v>
      </c>
      <c r="B13" s="188">
        <v>108156287</v>
      </c>
      <c r="C13" s="189">
        <v>161792790</v>
      </c>
      <c r="D13" s="189">
        <v>191286869.47707999</v>
      </c>
      <c r="E13" s="189">
        <v>281641785.66190702</v>
      </c>
      <c r="F13" s="189">
        <v>470701917.88178003</v>
      </c>
      <c r="G13" s="189">
        <v>538144287.00411677</v>
      </c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</row>
    <row r="14" spans="1:24" s="138" customFormat="1" ht="15">
      <c r="A14" s="143" t="s">
        <v>92</v>
      </c>
      <c r="B14" s="189">
        <v>409123205</v>
      </c>
      <c r="C14" s="189">
        <v>494193908</v>
      </c>
      <c r="D14" s="189">
        <v>557558973.69582629</v>
      </c>
      <c r="E14" s="189">
        <v>744138484.74736607</v>
      </c>
      <c r="F14" s="189">
        <v>1041890249.8019671</v>
      </c>
      <c r="G14" s="189">
        <v>1342157458.9465146</v>
      </c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</row>
    <row r="15" spans="1:24" s="138" customFormat="1" ht="15">
      <c r="A15" s="143" t="s">
        <v>3</v>
      </c>
      <c r="B15" s="189">
        <v>952555226</v>
      </c>
      <c r="C15" s="189">
        <v>1109401154</v>
      </c>
      <c r="D15" s="189">
        <v>1129871617.6646149</v>
      </c>
      <c r="E15" s="189">
        <v>1390046669.2076275</v>
      </c>
      <c r="F15" s="189">
        <v>1638371527.1484733</v>
      </c>
      <c r="G15" s="189">
        <v>2037488010.7144358</v>
      </c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</row>
    <row r="16" spans="1:24" s="138" customFormat="1" ht="15">
      <c r="A16" s="143" t="s">
        <v>4</v>
      </c>
      <c r="B16" s="189">
        <v>3531477160</v>
      </c>
      <c r="C16" s="189">
        <v>4076645886</v>
      </c>
      <c r="D16" s="189">
        <v>5132673298.1519442</v>
      </c>
      <c r="E16" s="189">
        <v>5775536261.1267586</v>
      </c>
      <c r="F16" s="189">
        <v>5656619072.8919411</v>
      </c>
      <c r="G16" s="189">
        <v>7817842671.4092922</v>
      </c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</row>
    <row r="17" spans="1:19" s="138" customFormat="1" ht="15">
      <c r="A17" s="152" t="s">
        <v>5</v>
      </c>
      <c r="B17" s="190">
        <v>5001311878</v>
      </c>
      <c r="C17" s="190">
        <v>5842033738</v>
      </c>
      <c r="D17" s="190">
        <v>7011390758.9894657</v>
      </c>
      <c r="E17" s="190">
        <v>8191363200.743659</v>
      </c>
      <c r="F17" s="190">
        <v>8807582767.523056</v>
      </c>
      <c r="G17" s="191">
        <v>11735632428.07436</v>
      </c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</row>
    <row r="18" spans="1:19" s="138" customFormat="1" ht="15">
      <c r="A18" s="143" t="s">
        <v>6</v>
      </c>
      <c r="B18" s="189"/>
      <c r="C18" s="189">
        <v>840721860</v>
      </c>
      <c r="D18" s="189">
        <v>1169357020.9894657</v>
      </c>
      <c r="E18" s="192">
        <v>1179972441.7541933</v>
      </c>
      <c r="F18" s="192">
        <v>616219566.77939701</v>
      </c>
      <c r="G18" s="193">
        <v>2928049660.5513039</v>
      </c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</row>
    <row r="19" spans="1:19" s="138" customFormat="1" ht="15">
      <c r="A19" s="143" t="s">
        <v>7</v>
      </c>
      <c r="B19" s="194"/>
      <c r="C19" s="194">
        <v>0.16810026659169283</v>
      </c>
      <c r="D19" s="194">
        <v>0.2001626614004785</v>
      </c>
      <c r="E19" s="194">
        <v>0.16829363564444377</v>
      </c>
      <c r="F19" s="194">
        <v>7.5227962877223303E-2</v>
      </c>
      <c r="G19" s="163" t="s">
        <v>87</v>
      </c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</row>
    <row r="20" spans="1:19" s="138" customFormat="1">
      <c r="A20" s="139"/>
      <c r="B20" s="140"/>
      <c r="C20" s="141"/>
      <c r="D20" s="141"/>
      <c r="E20" s="141"/>
      <c r="F20" s="141"/>
      <c r="G20" s="141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</row>
    <row r="21" spans="1:19" s="138" customFormat="1" ht="22" customHeight="1">
      <c r="A21" s="173"/>
      <c r="B21" s="207" t="s">
        <v>118</v>
      </c>
      <c r="C21" s="208"/>
      <c r="D21" s="208"/>
      <c r="E21" s="208"/>
      <c r="F21" s="208"/>
      <c r="G21" s="208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</row>
    <row r="22" spans="1:19" s="138" customFormat="1">
      <c r="A22" s="173"/>
      <c r="B22" s="171">
        <v>2016</v>
      </c>
      <c r="C22" s="171">
        <v>2017</v>
      </c>
      <c r="D22" s="171">
        <v>2018</v>
      </c>
      <c r="E22" s="171">
        <v>2019</v>
      </c>
      <c r="F22" s="171">
        <v>2020</v>
      </c>
      <c r="G22" s="176">
        <v>2021</v>
      </c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</row>
    <row r="23" spans="1:19" s="138" customFormat="1" ht="15">
      <c r="A23" s="168" t="s">
        <v>2</v>
      </c>
      <c r="B23" s="169">
        <f>1467656+11322</f>
        <v>1478978</v>
      </c>
      <c r="C23" s="169">
        <f>2210703+20604</f>
        <v>2231307</v>
      </c>
      <c r="D23" s="169">
        <f>2630138.88484372+26981</f>
        <v>2657119.8848437201</v>
      </c>
      <c r="E23" s="170">
        <f>3885902+32199</f>
        <v>3918101</v>
      </c>
      <c r="F23" s="169">
        <f>9416498.825+64437</f>
        <v>9480935.8249999993</v>
      </c>
      <c r="G23" s="164">
        <v>12018997.199999999</v>
      </c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</row>
    <row r="24" spans="1:19" s="138" customFormat="1" ht="15">
      <c r="A24" s="144" t="s">
        <v>92</v>
      </c>
      <c r="B24" s="164">
        <v>4570454</v>
      </c>
      <c r="C24" s="164">
        <v>5687850</v>
      </c>
      <c r="D24" s="164">
        <v>6397208.9774457971</v>
      </c>
      <c r="E24" s="165">
        <v>8231624</v>
      </c>
      <c r="F24" s="164">
        <v>14432502.5</v>
      </c>
      <c r="G24" s="164">
        <v>20352676.25</v>
      </c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</row>
    <row r="25" spans="1:19" s="138" customFormat="1" ht="15">
      <c r="A25" s="144" t="s">
        <v>3</v>
      </c>
      <c r="B25" s="164">
        <v>13118263</v>
      </c>
      <c r="C25" s="164">
        <v>14850858</v>
      </c>
      <c r="D25" s="164">
        <v>15690833.640356552</v>
      </c>
      <c r="E25" s="165">
        <v>16054737</v>
      </c>
      <c r="F25" s="164">
        <v>16087016.4</v>
      </c>
      <c r="G25" s="164">
        <v>28586810</v>
      </c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</row>
    <row r="26" spans="1:19" s="138" customFormat="1" ht="15">
      <c r="A26" s="143" t="s">
        <v>4</v>
      </c>
      <c r="B26" s="164">
        <v>24107531</v>
      </c>
      <c r="C26" s="164">
        <v>37553985</v>
      </c>
      <c r="D26" s="164">
        <v>45330885.612639144</v>
      </c>
      <c r="E26" s="165">
        <v>57090345</v>
      </c>
      <c r="F26" s="164">
        <v>67906965.599999994</v>
      </c>
      <c r="G26" s="169">
        <v>89304041.480000004</v>
      </c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</row>
    <row r="27" spans="1:19" s="138" customFormat="1" ht="15">
      <c r="A27" s="152" t="s">
        <v>5</v>
      </c>
      <c r="B27" s="166">
        <f>SUM(B23:B26)</f>
        <v>43275226</v>
      </c>
      <c r="C27" s="167">
        <f>SUM(C23:C26)</f>
        <v>60324000</v>
      </c>
      <c r="D27" s="167">
        <f>SUM(D23:D26)</f>
        <v>70076048.115285218</v>
      </c>
      <c r="E27" s="167">
        <f>SUM(E23:E26)</f>
        <v>85294807</v>
      </c>
      <c r="F27" s="166">
        <v>107907420.80499999</v>
      </c>
      <c r="G27" s="166">
        <v>150262524.93000001</v>
      </c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</row>
    <row r="28" spans="1:19" s="138" customFormat="1" ht="15">
      <c r="A28" s="143" t="s">
        <v>6</v>
      </c>
      <c r="B28" s="175"/>
      <c r="C28" s="175">
        <f>C27-B27</f>
        <v>17048774</v>
      </c>
      <c r="D28" s="175">
        <f>70076048-60324000</f>
        <v>9752048</v>
      </c>
      <c r="E28" s="175">
        <f>85294807-70076048</f>
        <v>15218759</v>
      </c>
      <c r="F28" s="175">
        <f>F27-E27</f>
        <v>22612613.804999992</v>
      </c>
      <c r="G28" s="175">
        <v>42355104.125000015</v>
      </c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</row>
    <row r="29" spans="1:19" s="138" customFormat="1" ht="15">
      <c r="A29" s="143" t="s">
        <v>7</v>
      </c>
      <c r="B29" s="163"/>
      <c r="C29" s="163">
        <f>C28/B27</f>
        <v>0.39396152431416531</v>
      </c>
      <c r="D29" s="163">
        <f>D28/C27</f>
        <v>0.16166116305284794</v>
      </c>
      <c r="E29" s="163">
        <f>E28/D27</f>
        <v>0.21717490368410822</v>
      </c>
      <c r="F29" s="163">
        <f>F28/E27</f>
        <v>0.26511126058354284</v>
      </c>
      <c r="G29" s="163">
        <v>0.39251335829386674</v>
      </c>
    </row>
    <row r="30" spans="1:19" s="138" customFormat="1">
      <c r="A30" s="143"/>
      <c r="B30" s="163"/>
      <c r="C30" s="163"/>
      <c r="D30" s="163"/>
      <c r="E30" s="163"/>
      <c r="F30" s="163"/>
      <c r="G30" s="163"/>
    </row>
    <row r="31" spans="1:19" s="138" customFormat="1">
      <c r="A31" s="198"/>
      <c r="B31" s="199"/>
      <c r="C31" s="199"/>
      <c r="D31" s="199"/>
      <c r="E31" s="199"/>
      <c r="F31" s="199"/>
      <c r="G31" s="199"/>
    </row>
    <row r="32" spans="1:19" s="138" customFormat="1" ht="15">
      <c r="A32" s="173" t="s">
        <v>94</v>
      </c>
      <c r="B32" s="197"/>
      <c r="C32" s="197"/>
      <c r="D32" s="197"/>
      <c r="E32" s="197"/>
      <c r="F32" s="197"/>
      <c r="G32" s="197"/>
    </row>
    <row r="33" spans="1:8" s="114" customFormat="1">
      <c r="A33" s="186" t="s">
        <v>116</v>
      </c>
      <c r="B33" s="174" t="s">
        <v>139</v>
      </c>
      <c r="C33" s="174" t="s">
        <v>117</v>
      </c>
      <c r="D33" s="174" t="s">
        <v>138</v>
      </c>
      <c r="E33" s="174" t="s">
        <v>117</v>
      </c>
      <c r="F33" s="174" t="s">
        <v>137</v>
      </c>
      <c r="G33" s="174" t="s">
        <v>117</v>
      </c>
    </row>
    <row r="34" spans="1:8">
      <c r="A34" s="113"/>
      <c r="B34" s="171" t="s">
        <v>50</v>
      </c>
      <c r="C34" s="171" t="s">
        <v>50</v>
      </c>
      <c r="D34" s="171" t="s">
        <v>50</v>
      </c>
      <c r="E34" s="171" t="s">
        <v>50</v>
      </c>
      <c r="F34" s="171" t="s">
        <v>50</v>
      </c>
      <c r="G34" s="171" t="s">
        <v>50</v>
      </c>
    </row>
    <row r="35" spans="1:8" ht="15">
      <c r="A35" s="143" t="s">
        <v>2</v>
      </c>
      <c r="B35" s="159">
        <v>6943.5500000000029</v>
      </c>
      <c r="C35" s="160">
        <v>0.16694035053975437</v>
      </c>
      <c r="D35" s="161">
        <v>67442369.122336745</v>
      </c>
      <c r="E35" s="162">
        <v>0.14328042134571323</v>
      </c>
      <c r="F35" s="159">
        <v>2538061.375</v>
      </c>
      <c r="G35" s="162">
        <v>0.26770156679127194</v>
      </c>
    </row>
    <row r="36" spans="1:8" ht="15">
      <c r="A36" s="143" t="s">
        <v>92</v>
      </c>
      <c r="B36" s="159">
        <v>1296.2700000000004</v>
      </c>
      <c r="C36" s="160">
        <v>0.24210113461269092</v>
      </c>
      <c r="D36" s="161">
        <v>300267209.14454746</v>
      </c>
      <c r="E36" s="162">
        <v>0.28819466273114608</v>
      </c>
      <c r="F36" s="159">
        <v>5920173.75</v>
      </c>
      <c r="G36" s="162">
        <v>0.41019731332109594</v>
      </c>
    </row>
    <row r="37" spans="1:8" ht="15">
      <c r="A37" s="143" t="s">
        <v>3</v>
      </c>
      <c r="B37" s="159">
        <v>204.43827160493822</v>
      </c>
      <c r="C37" s="160">
        <v>0.2094951217537396</v>
      </c>
      <c r="D37" s="161">
        <v>399116483.56596255</v>
      </c>
      <c r="E37" s="162">
        <v>0.24360560285163796</v>
      </c>
      <c r="F37" s="159">
        <v>12499793.6</v>
      </c>
      <c r="G37" s="162">
        <v>0.77701130459467915</v>
      </c>
    </row>
    <row r="38" spans="1:8" ht="15">
      <c r="A38" s="143" t="s">
        <v>4</v>
      </c>
      <c r="B38" s="159">
        <v>16.75419753086419</v>
      </c>
      <c r="C38" s="160">
        <v>6.4904586541680589E-2</v>
      </c>
      <c r="D38" s="161">
        <v>2161223598.5173512</v>
      </c>
      <c r="E38" s="162">
        <v>0.38206984961644724</v>
      </c>
      <c r="F38" s="159">
        <v>21397075.88000001</v>
      </c>
      <c r="G38" s="162">
        <v>0.31509397734008027</v>
      </c>
    </row>
    <row r="39" spans="1:8" ht="15">
      <c r="A39" s="143" t="s">
        <v>6</v>
      </c>
      <c r="B39" s="159">
        <v>8461.4124691358156</v>
      </c>
      <c r="C39" s="160">
        <v>0.17561775898017393</v>
      </c>
      <c r="D39" s="161">
        <v>2928049660.5513039</v>
      </c>
      <c r="E39" s="162">
        <v>0.33244645413360729</v>
      </c>
      <c r="F39" s="159">
        <v>42355104.125000015</v>
      </c>
      <c r="G39" s="162">
        <v>0.39251335829386674</v>
      </c>
    </row>
    <row r="40" spans="1:8">
      <c r="G40" s="10"/>
    </row>
    <row r="41" spans="1:8" s="146" customFormat="1" ht="15">
      <c r="A41" s="173" t="s">
        <v>95</v>
      </c>
      <c r="B41" s="113"/>
      <c r="C41" s="113"/>
      <c r="D41" s="147"/>
      <c r="E41" s="147"/>
      <c r="F41" s="147"/>
      <c r="G41" s="147"/>
      <c r="H41" s="147"/>
    </row>
    <row r="42" spans="1:8" s="149" customFormat="1">
      <c r="A42" s="186" t="s">
        <v>93</v>
      </c>
      <c r="B42" s="174" t="s">
        <v>131</v>
      </c>
      <c r="C42" s="174" t="s">
        <v>51</v>
      </c>
      <c r="D42" s="148"/>
      <c r="E42" s="148"/>
      <c r="F42" s="148"/>
    </row>
    <row r="43" spans="1:8" ht="15">
      <c r="A43" s="143" t="s">
        <v>2</v>
      </c>
      <c r="B43" s="187">
        <f>G13</f>
        <v>538144287.00411677</v>
      </c>
      <c r="C43" s="178">
        <v>4.5900000000000003E-2</v>
      </c>
      <c r="D43" s="145"/>
      <c r="E43" s="145"/>
    </row>
    <row r="44" spans="1:8" ht="15">
      <c r="A44" s="143" t="s">
        <v>92</v>
      </c>
      <c r="B44" s="187">
        <f>G14</f>
        <v>1342157458.9465146</v>
      </c>
      <c r="C44" s="178">
        <v>0.1144</v>
      </c>
      <c r="D44" s="145"/>
      <c r="E44" s="145"/>
    </row>
    <row r="45" spans="1:8" ht="15">
      <c r="A45" s="143" t="s">
        <v>3</v>
      </c>
      <c r="B45" s="187">
        <f>G15</f>
        <v>2037488010.7144358</v>
      </c>
      <c r="C45" s="178">
        <v>0.1736</v>
      </c>
      <c r="D45" s="145"/>
      <c r="E45" s="145"/>
    </row>
    <row r="46" spans="1:8" ht="15">
      <c r="A46" s="143" t="s">
        <v>4</v>
      </c>
      <c r="B46" s="187">
        <f>G16</f>
        <v>7817842671.4092922</v>
      </c>
      <c r="C46" s="178">
        <v>0.66620000000000001</v>
      </c>
      <c r="D46" s="145"/>
      <c r="E46" s="145"/>
    </row>
    <row r="47" spans="1:8" ht="15">
      <c r="A47" s="152" t="s">
        <v>5</v>
      </c>
      <c r="B47" s="187">
        <f>G17</f>
        <v>11735632428.07436</v>
      </c>
      <c r="C47" s="178">
        <v>1</v>
      </c>
      <c r="D47" s="145"/>
      <c r="E47" s="145"/>
    </row>
    <row r="48" spans="1:8" s="130" customFormat="1">
      <c r="A48" s="179"/>
      <c r="B48" s="150"/>
      <c r="C48" s="151"/>
      <c r="D48" s="195"/>
      <c r="E48" s="180"/>
      <c r="F48" s="180"/>
    </row>
    <row r="49" spans="1:8" ht="15">
      <c r="A49" s="173" t="s">
        <v>98</v>
      </c>
      <c r="B49" s="196"/>
      <c r="C49" s="196"/>
      <c r="D49" s="145"/>
      <c r="E49" s="145"/>
      <c r="F49" s="145"/>
      <c r="G49" s="145"/>
      <c r="H49" s="145"/>
    </row>
    <row r="50" spans="1:8" s="149" customFormat="1">
      <c r="A50" s="186" t="s">
        <v>119</v>
      </c>
      <c r="B50" s="174" t="s">
        <v>86</v>
      </c>
      <c r="C50" s="174" t="s">
        <v>51</v>
      </c>
      <c r="D50" s="148"/>
      <c r="E50" s="148"/>
      <c r="F50" s="148"/>
      <c r="G50" s="148"/>
    </row>
    <row r="51" spans="1:8" s="149" customFormat="1">
      <c r="A51" s="183" t="s">
        <v>2</v>
      </c>
      <c r="B51" s="177">
        <v>48536.55</v>
      </c>
      <c r="C51" s="178">
        <v>0.85689642327124649</v>
      </c>
      <c r="D51" s="148"/>
      <c r="E51" s="148"/>
      <c r="F51" s="148"/>
      <c r="G51" s="148"/>
    </row>
    <row r="52" spans="1:8" s="149" customFormat="1">
      <c r="A52" s="183" t="s">
        <v>8</v>
      </c>
      <c r="B52" s="177">
        <v>6650.52</v>
      </c>
      <c r="C52" s="178">
        <v>0.11741268798243572</v>
      </c>
      <c r="D52" s="148"/>
      <c r="E52" s="148"/>
      <c r="F52" s="148"/>
      <c r="G52" s="148"/>
    </row>
    <row r="53" spans="1:8" s="149" customFormat="1">
      <c r="A53" s="183" t="s">
        <v>9</v>
      </c>
      <c r="B53" s="177">
        <v>1180.3</v>
      </c>
      <c r="C53" s="178">
        <v>2.0837798491797462E-2</v>
      </c>
      <c r="D53" s="148"/>
      <c r="E53" s="148"/>
      <c r="F53" s="148"/>
      <c r="G53" s="148"/>
    </row>
    <row r="54" spans="1:8">
      <c r="A54" s="184" t="s">
        <v>4</v>
      </c>
      <c r="B54" s="159">
        <v>274.89</v>
      </c>
      <c r="C54" s="160">
        <v>4.8530902545202105E-3</v>
      </c>
    </row>
    <row r="55" spans="1:8">
      <c r="A55" s="185" t="s">
        <v>5</v>
      </c>
      <c r="B55" s="159">
        <v>56642</v>
      </c>
      <c r="C55" s="160">
        <f>C51+C52+C53+C54</f>
        <v>0.99999999999999989</v>
      </c>
    </row>
    <row r="56" spans="1:8" s="130" customFormat="1">
      <c r="A56" s="181"/>
      <c r="B56" s="181"/>
      <c r="C56" s="181"/>
    </row>
    <row r="57" spans="1:8">
      <c r="A57" s="132" t="s">
        <v>110</v>
      </c>
    </row>
    <row r="58" spans="1:8">
      <c r="A58" s="19" t="s">
        <v>108</v>
      </c>
    </row>
    <row r="59" spans="1:8">
      <c r="A59" s="19" t="s">
        <v>136</v>
      </c>
    </row>
    <row r="60" spans="1:8">
      <c r="A60" s="130"/>
      <c r="B60" s="130"/>
      <c r="C60" s="130"/>
    </row>
    <row r="61" spans="1:8">
      <c r="A61" s="129" t="s">
        <v>135</v>
      </c>
      <c r="B61" s="130"/>
      <c r="C61" s="130"/>
    </row>
    <row r="62" spans="1:8" s="130" customFormat="1"/>
    <row r="63" spans="1:8" s="130" customFormat="1"/>
    <row r="64" spans="1:8" s="130" customFormat="1"/>
    <row r="65" spans="1:1" s="130" customFormat="1"/>
    <row r="66" spans="1:1" s="130" customFormat="1">
      <c r="A66" s="182"/>
    </row>
    <row r="67" spans="1:1" s="130" customFormat="1"/>
    <row r="68" spans="1:1" s="130" customFormat="1"/>
    <row r="69" spans="1:1" s="130" customFormat="1"/>
  </sheetData>
  <mergeCells count="3">
    <mergeCell ref="B1:G1"/>
    <mergeCell ref="B11:G11"/>
    <mergeCell ref="B21:G21"/>
  </mergeCells>
  <conditionalFormatting sqref="C48">
    <cfRule type="cellIs" dxfId="3" priority="4" operator="greaterThan">
      <formula>0</formula>
    </cfRule>
  </conditionalFormatting>
  <conditionalFormatting sqref="C48">
    <cfRule type="cellIs" dxfId="2" priority="3" operator="lessThan">
      <formula>0</formula>
    </cfRule>
  </conditionalFormatting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54C0F-B025-E14F-B5EC-D54989D74333}">
  <dimension ref="A1:G63"/>
  <sheetViews>
    <sheetView zoomScale="99" workbookViewId="0">
      <selection activeCell="E25" sqref="E25"/>
    </sheetView>
  </sheetViews>
  <sheetFormatPr baseColWidth="10" defaultRowHeight="14"/>
  <cols>
    <col min="1" max="1" width="53" style="82" customWidth="1"/>
    <col min="2" max="2" width="16.5" style="82" customWidth="1"/>
    <col min="3" max="3" width="18" style="82" customWidth="1"/>
    <col min="4" max="4" width="17.33203125" style="82" customWidth="1"/>
    <col min="5" max="5" width="15.6640625" style="82" customWidth="1"/>
    <col min="6" max="6" width="13.83203125" style="82" customWidth="1"/>
    <col min="7" max="7" width="12.6640625" style="82" bestFit="1" customWidth="1"/>
    <col min="8" max="8" width="19.1640625" style="82" customWidth="1"/>
    <col min="9" max="16384" width="10.83203125" style="82"/>
  </cols>
  <sheetData>
    <row r="1" spans="1:6" ht="15" thickBot="1">
      <c r="A1" s="86" t="s">
        <v>102</v>
      </c>
      <c r="B1" s="87">
        <v>2019</v>
      </c>
      <c r="C1" s="87">
        <v>2020</v>
      </c>
      <c r="D1" s="88">
        <v>2021</v>
      </c>
      <c r="E1" s="89" t="s">
        <v>104</v>
      </c>
      <c r="F1" s="90" t="s">
        <v>103</v>
      </c>
    </row>
    <row r="2" spans="1:6">
      <c r="A2" s="91" t="s">
        <v>37</v>
      </c>
      <c r="B2" s="92">
        <v>531701143.48666221</v>
      </c>
      <c r="C2" s="93">
        <v>401819398.61887187</v>
      </c>
      <c r="D2" s="94">
        <v>629624115.99521792</v>
      </c>
      <c r="E2" s="95">
        <f>(D2-C2)/C2</f>
        <v>0.56693310019215926</v>
      </c>
      <c r="F2" s="96">
        <f>D2/$D$8</f>
        <v>0.25535760897362908</v>
      </c>
    </row>
    <row r="3" spans="1:6">
      <c r="A3" s="97" t="s">
        <v>38</v>
      </c>
      <c r="B3" s="92">
        <v>336330161.79022241</v>
      </c>
      <c r="C3" s="98">
        <v>316660010.97737724</v>
      </c>
      <c r="D3" s="99">
        <v>615374038.44797957</v>
      </c>
      <c r="E3" s="95">
        <f t="shared" ref="E3:E8" si="0">(D3-C3)/C3</f>
        <v>0.94332728199123006</v>
      </c>
      <c r="F3" s="95">
        <f>D3/$D$8</f>
        <v>0.24957818338031332</v>
      </c>
    </row>
    <row r="4" spans="1:6">
      <c r="A4" s="97" t="s">
        <v>39</v>
      </c>
      <c r="B4" s="92">
        <v>181444729.48253715</v>
      </c>
      <c r="C4" s="98">
        <v>105962966.9941636</v>
      </c>
      <c r="D4" s="99">
        <v>86810817.241796419</v>
      </c>
      <c r="E4" s="95">
        <f t="shared" si="0"/>
        <v>-0.180743804138875</v>
      </c>
      <c r="F4" s="95">
        <f>D4/$D$8</f>
        <v>3.5207994993762592E-2</v>
      </c>
    </row>
    <row r="5" spans="1:6">
      <c r="A5" s="97" t="s">
        <v>40</v>
      </c>
      <c r="B5" s="92">
        <v>141915183.39789304</v>
      </c>
      <c r="C5" s="98">
        <v>104621964.07506055</v>
      </c>
      <c r="D5" s="99">
        <v>179518218.29624319</v>
      </c>
      <c r="E5" s="95">
        <f t="shared" si="0"/>
        <v>0.71587505437623666</v>
      </c>
      <c r="F5" s="95">
        <f>D5/$D$8</f>
        <v>7.2807476439931712E-2</v>
      </c>
    </row>
    <row r="6" spans="1:6">
      <c r="A6" s="97" t="s">
        <v>35</v>
      </c>
      <c r="B6" s="92">
        <v>857389922.78999996</v>
      </c>
      <c r="C6" s="98">
        <v>370613791</v>
      </c>
      <c r="D6" s="99">
        <v>827716425.17999995</v>
      </c>
      <c r="E6" s="95">
        <f t="shared" si="0"/>
        <v>1.2333664997911531</v>
      </c>
      <c r="F6" s="95">
        <f>D6/$D$8</f>
        <v>0.33569820766485681</v>
      </c>
    </row>
    <row r="7" spans="1:6" ht="17" customHeight="1" thickBot="1">
      <c r="A7" s="100" t="s">
        <v>99</v>
      </c>
      <c r="B7" s="92"/>
      <c r="C7" s="101"/>
      <c r="D7" s="102">
        <v>126612757.97718602</v>
      </c>
      <c r="E7" s="95"/>
      <c r="F7" s="103">
        <f>D7/$D$8</f>
        <v>5.135052854750654E-2</v>
      </c>
    </row>
    <row r="8" spans="1:6" ht="15" thickBot="1">
      <c r="A8" s="104" t="s">
        <v>5</v>
      </c>
      <c r="B8" s="105">
        <v>2048781140.9429753</v>
      </c>
      <c r="C8" s="105">
        <v>1404014897.2783208</v>
      </c>
      <c r="D8" s="106">
        <v>2465656373.138423</v>
      </c>
      <c r="E8" s="107">
        <f t="shared" si="0"/>
        <v>0.75614687416642901</v>
      </c>
      <c r="F8" s="107">
        <f>D8/$D$8</f>
        <v>1</v>
      </c>
    </row>
    <row r="9" spans="1:6">
      <c r="B9" s="108"/>
      <c r="C9" s="108"/>
      <c r="D9" s="108"/>
      <c r="E9" s="108"/>
    </row>
    <row r="10" spans="1:6" ht="15" thickBot="1"/>
    <row r="11" spans="1:6" ht="15" thickBot="1">
      <c r="A11" s="86" t="s">
        <v>109</v>
      </c>
      <c r="B11" s="87">
        <v>2019</v>
      </c>
      <c r="C11" s="87">
        <v>2020</v>
      </c>
      <c r="D11" s="88">
        <v>2021</v>
      </c>
      <c r="E11" s="89" t="s">
        <v>104</v>
      </c>
      <c r="F11" s="90" t="s">
        <v>103</v>
      </c>
    </row>
    <row r="12" spans="1:6">
      <c r="A12" s="109" t="s">
        <v>37</v>
      </c>
      <c r="B12" s="98">
        <v>3893721.765106563</v>
      </c>
      <c r="C12" s="98">
        <v>3462388.2275700117</v>
      </c>
      <c r="D12" s="110">
        <v>6587404.43602446</v>
      </c>
      <c r="E12" s="95">
        <v>0.90256089238371184</v>
      </c>
      <c r="F12" s="111">
        <v>0.25114355975946828</v>
      </c>
    </row>
    <row r="13" spans="1:6">
      <c r="A13" s="109" t="s">
        <v>38</v>
      </c>
      <c r="B13" s="98">
        <v>2546374.3037267723</v>
      </c>
      <c r="C13" s="98">
        <v>2618411.06609867</v>
      </c>
      <c r="D13" s="110">
        <v>6680860.2589076059</v>
      </c>
      <c r="E13" s="95">
        <v>1.5514940512613347</v>
      </c>
      <c r="F13" s="111">
        <v>0.25470654549490745</v>
      </c>
    </row>
    <row r="14" spans="1:6">
      <c r="A14" s="109" t="s">
        <v>39</v>
      </c>
      <c r="B14" s="98">
        <v>823033.49517234485</v>
      </c>
      <c r="C14" s="98">
        <v>494846.1112214895</v>
      </c>
      <c r="D14" s="110">
        <v>397285.32900918229</v>
      </c>
      <c r="E14" s="95">
        <v>-0.19715378175143367</v>
      </c>
      <c r="F14" s="111">
        <v>1.5146428724177869E-2</v>
      </c>
    </row>
    <row r="15" spans="1:6">
      <c r="A15" s="109" t="s">
        <v>40</v>
      </c>
      <c r="B15" s="98">
        <v>887980.08577485092</v>
      </c>
      <c r="C15" s="98">
        <v>790306.69379207632</v>
      </c>
      <c r="D15" s="110">
        <v>1891656.673300771</v>
      </c>
      <c r="E15" s="95">
        <v>1.3935728852607334</v>
      </c>
      <c r="F15" s="111">
        <v>7.2119056206335103E-2</v>
      </c>
    </row>
    <row r="16" spans="1:6">
      <c r="A16" s="109" t="s">
        <v>35</v>
      </c>
      <c r="B16" s="98">
        <v>6316620.6768577974</v>
      </c>
      <c r="C16" s="98">
        <v>2291675.9205031181</v>
      </c>
      <c r="D16" s="110">
        <v>9483460.4168194309</v>
      </c>
      <c r="E16" s="95">
        <v>3.1382205625031907</v>
      </c>
      <c r="F16" s="111">
        <v>0.3615551513572195</v>
      </c>
    </row>
    <row r="17" spans="1:7" ht="15" thickBot="1">
      <c r="A17" s="109" t="s">
        <v>99</v>
      </c>
      <c r="B17" s="98"/>
      <c r="C17" s="98"/>
      <c r="D17" s="110">
        <v>1188970</v>
      </c>
      <c r="E17" s="95"/>
      <c r="F17" s="111">
        <f>D17/D18</f>
        <v>4.5329258457891694E-2</v>
      </c>
    </row>
    <row r="18" spans="1:7" ht="15" thickBot="1">
      <c r="A18" s="104" t="s">
        <v>5</v>
      </c>
      <c r="B18" s="105">
        <v>14467730.326638326</v>
      </c>
      <c r="C18" s="105">
        <v>9657628.0191853661</v>
      </c>
      <c r="D18" s="106">
        <v>26229637.114061452</v>
      </c>
      <c r="E18" s="107">
        <v>1.7159502376727445</v>
      </c>
      <c r="F18" s="112">
        <f>SUM(F12:F17)</f>
        <v>0.99999999999999989</v>
      </c>
    </row>
    <row r="19" spans="1:7" ht="15" thickBot="1"/>
    <row r="20" spans="1:7" ht="15" thickBot="1">
      <c r="A20" s="135" t="s">
        <v>94</v>
      </c>
      <c r="B20" s="113"/>
      <c r="C20" s="113"/>
      <c r="D20" s="113"/>
      <c r="G20" s="115"/>
    </row>
    <row r="21" spans="1:7">
      <c r="A21" s="135" t="s">
        <v>13</v>
      </c>
      <c r="B21" s="135">
        <v>2019</v>
      </c>
      <c r="C21" s="135">
        <v>2020</v>
      </c>
      <c r="D21" s="135">
        <v>2021</v>
      </c>
    </row>
    <row r="22" spans="1:7">
      <c r="A22" s="109" t="s">
        <v>37</v>
      </c>
      <c r="B22" s="98">
        <v>136.55345080161644</v>
      </c>
      <c r="C22" s="98">
        <v>116.0526700672381</v>
      </c>
      <c r="D22" s="116">
        <v>95.58</v>
      </c>
    </row>
    <row r="23" spans="1:7">
      <c r="A23" s="109" t="s">
        <v>38</v>
      </c>
      <c r="B23" s="98">
        <v>132.08198075906708</v>
      </c>
      <c r="C23" s="98">
        <v>120.93594282321311</v>
      </c>
      <c r="D23" s="116">
        <v>92.11</v>
      </c>
    </row>
    <row r="24" spans="1:7">
      <c r="A24" s="109" t="s">
        <v>39</v>
      </c>
      <c r="B24" s="98">
        <v>220.45849961980255</v>
      </c>
      <c r="C24" s="98">
        <v>214.13317108343477</v>
      </c>
      <c r="D24" s="116">
        <v>218.51</v>
      </c>
    </row>
    <row r="25" spans="1:7">
      <c r="A25" s="109" t="s">
        <v>40</v>
      </c>
      <c r="B25" s="98">
        <v>159.81797978505108</v>
      </c>
      <c r="C25" s="98">
        <v>132.38147278376184</v>
      </c>
      <c r="D25" s="116">
        <v>94.9</v>
      </c>
    </row>
    <row r="26" spans="1:7">
      <c r="A26" s="109" t="s">
        <v>35</v>
      </c>
      <c r="B26" s="98">
        <v>135.73554067148899</v>
      </c>
      <c r="C26" s="98">
        <v>161.72172848883227</v>
      </c>
      <c r="D26" s="116">
        <v>87.28</v>
      </c>
    </row>
    <row r="27" spans="1:7" ht="15" thickBot="1">
      <c r="A27" s="109" t="s">
        <v>99</v>
      </c>
      <c r="B27" s="101"/>
      <c r="C27" s="101"/>
      <c r="D27" s="117">
        <v>106.48944714936964</v>
      </c>
    </row>
    <row r="28" spans="1:7" ht="15" thickBot="1">
      <c r="A28" s="104" t="s">
        <v>5</v>
      </c>
      <c r="B28" s="118">
        <v>141.61040430583029</v>
      </c>
      <c r="C28" s="118">
        <v>145.37885436146166</v>
      </c>
      <c r="D28" s="119">
        <v>94.002687205177097</v>
      </c>
    </row>
    <row r="30" spans="1:7">
      <c r="A30" s="135" t="s">
        <v>95</v>
      </c>
      <c r="B30" s="113"/>
      <c r="C30" s="113"/>
      <c r="D30" s="113"/>
    </row>
    <row r="31" spans="1:7">
      <c r="A31" s="135" t="s">
        <v>105</v>
      </c>
      <c r="B31" s="135">
        <v>2019</v>
      </c>
      <c r="C31" s="135">
        <v>2020</v>
      </c>
      <c r="D31" s="135">
        <v>2021</v>
      </c>
    </row>
    <row r="32" spans="1:7" ht="15" thickBot="1">
      <c r="A32" s="120" t="s">
        <v>96</v>
      </c>
      <c r="B32" s="121">
        <v>0.25011479661370345</v>
      </c>
      <c r="C32" s="121">
        <v>0.15940978749078163</v>
      </c>
      <c r="D32" s="122">
        <v>0.21010000000000001</v>
      </c>
    </row>
    <row r="33" spans="1:4">
      <c r="B33" s="123"/>
      <c r="C33" s="123"/>
      <c r="D33" s="123"/>
    </row>
    <row r="34" spans="1:4">
      <c r="A34" s="135" t="s">
        <v>98</v>
      </c>
      <c r="B34" s="200"/>
      <c r="C34" s="200"/>
      <c r="D34" s="200"/>
    </row>
    <row r="35" spans="1:4">
      <c r="A35" s="135" t="s">
        <v>97</v>
      </c>
      <c r="B35" s="135">
        <v>2019</v>
      </c>
      <c r="C35" s="135">
        <v>2020</v>
      </c>
      <c r="D35" s="135">
        <v>2021</v>
      </c>
    </row>
    <row r="36" spans="1:4">
      <c r="A36" s="109" t="s">
        <v>37</v>
      </c>
      <c r="B36" s="95">
        <v>0.25952071349209149</v>
      </c>
      <c r="C36" s="124">
        <v>0.2861931161825973</v>
      </c>
      <c r="D36" s="111">
        <v>0.25535760897362908</v>
      </c>
    </row>
    <row r="37" spans="1:4">
      <c r="A37" s="109" t="s">
        <v>38</v>
      </c>
      <c r="B37" s="95">
        <v>0.16416109806410192</v>
      </c>
      <c r="C37" s="124">
        <v>0.22553892525729025</v>
      </c>
      <c r="D37" s="111">
        <v>0.24957818338031332</v>
      </c>
    </row>
    <row r="38" spans="1:4">
      <c r="A38" s="109" t="s">
        <v>40</v>
      </c>
      <c r="B38" s="95">
        <v>6.9268103147696353E-2</v>
      </c>
      <c r="C38" s="124">
        <v>7.4516277767329928E-2</v>
      </c>
      <c r="D38" s="111">
        <v>7.2807476439931712E-2</v>
      </c>
    </row>
    <row r="39" spans="1:4">
      <c r="A39" s="109" t="s">
        <v>39</v>
      </c>
      <c r="B39" s="95">
        <v>8.8599999999999998E-2</v>
      </c>
      <c r="C39" s="125">
        <v>0.08</v>
      </c>
      <c r="D39" s="111">
        <v>3.5200000000000002E-2</v>
      </c>
    </row>
    <row r="40" spans="1:4">
      <c r="A40" s="109" t="s">
        <v>101</v>
      </c>
      <c r="B40" s="95">
        <v>0.41848780509341094</v>
      </c>
      <c r="C40" s="124">
        <v>0.26396713576076286</v>
      </c>
      <c r="D40" s="111">
        <v>0.33569820766485681</v>
      </c>
    </row>
    <row r="41" spans="1:4" ht="15" thickBot="1">
      <c r="A41" s="126" t="s">
        <v>99</v>
      </c>
      <c r="B41" s="127"/>
      <c r="C41" s="127"/>
      <c r="D41" s="128">
        <v>5.1400000000000001E-2</v>
      </c>
    </row>
    <row r="43" spans="1:4">
      <c r="A43" s="135" t="s">
        <v>100</v>
      </c>
      <c r="B43" s="113"/>
      <c r="C43" s="113"/>
    </row>
    <row r="44" spans="1:4">
      <c r="A44" s="201" t="s">
        <v>106</v>
      </c>
      <c r="B44" s="135" t="s">
        <v>41</v>
      </c>
      <c r="C44" s="202" t="s">
        <v>51</v>
      </c>
    </row>
    <row r="45" spans="1:4">
      <c r="A45" s="109" t="s">
        <v>37</v>
      </c>
      <c r="B45" s="99">
        <v>629624115.99521792</v>
      </c>
      <c r="C45" s="111">
        <v>0.38440000000000002</v>
      </c>
    </row>
    <row r="46" spans="1:4">
      <c r="A46" s="109" t="s">
        <v>38</v>
      </c>
      <c r="B46" s="99">
        <v>615374038.44797957</v>
      </c>
      <c r="C46" s="111">
        <v>0.37569999999999998</v>
      </c>
    </row>
    <row r="47" spans="1:4">
      <c r="A47" s="109" t="s">
        <v>40</v>
      </c>
      <c r="B47" s="99">
        <v>179518218.29624319</v>
      </c>
      <c r="C47" s="111">
        <v>0.1096</v>
      </c>
    </row>
    <row r="48" spans="1:4">
      <c r="A48" s="109" t="s">
        <v>39</v>
      </c>
      <c r="B48" s="99">
        <v>86810817.241796419</v>
      </c>
      <c r="C48" s="111">
        <v>5.2999999999999999E-2</v>
      </c>
    </row>
    <row r="49" spans="1:6" ht="15" thickBot="1">
      <c r="A49" s="126" t="s">
        <v>99</v>
      </c>
      <c r="B49" s="102">
        <v>126612757.97718602</v>
      </c>
      <c r="C49" s="128">
        <v>7.7299999999999952E-2</v>
      </c>
    </row>
    <row r="50" spans="1:6">
      <c r="A50" s="130"/>
      <c r="B50" s="130"/>
      <c r="C50" s="130"/>
    </row>
    <row r="51" spans="1:6">
      <c r="E51" s="131"/>
    </row>
    <row r="52" spans="1:6">
      <c r="A52" s="132" t="s">
        <v>110</v>
      </c>
      <c r="B52" s="123"/>
      <c r="C52" s="123"/>
      <c r="D52" s="123"/>
      <c r="E52" s="63"/>
    </row>
    <row r="53" spans="1:6">
      <c r="A53" s="19" t="s">
        <v>121</v>
      </c>
      <c r="B53" s="123"/>
      <c r="C53" s="133"/>
      <c r="D53" s="123"/>
      <c r="E53" s="123"/>
      <c r="F53" s="108"/>
    </row>
    <row r="54" spans="1:6">
      <c r="B54" s="123"/>
      <c r="C54" s="133"/>
      <c r="D54" s="123"/>
      <c r="E54" s="123"/>
      <c r="F54" s="108"/>
    </row>
    <row r="55" spans="1:6">
      <c r="A55" s="129" t="s">
        <v>135</v>
      </c>
      <c r="B55" s="130"/>
      <c r="C55" s="130"/>
    </row>
    <row r="56" spans="1:6" s="130" customFormat="1"/>
    <row r="57" spans="1:6" s="130" customFormat="1"/>
    <row r="58" spans="1:6" s="130" customFormat="1"/>
    <row r="59" spans="1:6" s="130" customFormat="1"/>
    <row r="60" spans="1:6" s="130" customFormat="1">
      <c r="A60" s="182"/>
    </row>
    <row r="61" spans="1:6" s="130" customFormat="1"/>
    <row r="62" spans="1:6" s="130" customFormat="1"/>
    <row r="63" spans="1:6" s="130" customFormat="1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02334-9DFE-0949-8344-F66A0223FB68}">
  <dimension ref="A1:I49"/>
  <sheetViews>
    <sheetView topLeftCell="A14" workbookViewId="0">
      <selection activeCell="K19" sqref="K19"/>
    </sheetView>
  </sheetViews>
  <sheetFormatPr baseColWidth="10" defaultRowHeight="16"/>
  <cols>
    <col min="1" max="1" width="55.33203125" bestFit="1" customWidth="1"/>
    <col min="2" max="2" width="20.6640625" customWidth="1"/>
    <col min="3" max="3" width="17.6640625" bestFit="1" customWidth="1"/>
    <col min="4" max="4" width="15.1640625" customWidth="1"/>
    <col min="5" max="5" width="19.33203125" customWidth="1"/>
    <col min="6" max="7" width="11" bestFit="1" customWidth="1"/>
    <col min="8" max="8" width="15.6640625" customWidth="1"/>
    <col min="9" max="9" width="13.5" customWidth="1"/>
  </cols>
  <sheetData>
    <row r="1" spans="1:9" s="82" customFormat="1" ht="14">
      <c r="A1" s="78" t="s">
        <v>134</v>
      </c>
      <c r="B1" s="209" t="s">
        <v>1</v>
      </c>
      <c r="C1" s="210"/>
      <c r="D1" s="211" t="s">
        <v>11</v>
      </c>
      <c r="E1" s="214"/>
      <c r="F1" s="211" t="s">
        <v>12</v>
      </c>
      <c r="G1" s="212"/>
      <c r="H1" s="213" t="s">
        <v>13</v>
      </c>
      <c r="I1" s="210"/>
    </row>
    <row r="2" spans="1:9" s="82" customFormat="1" ht="15" thickBot="1">
      <c r="A2" s="79" t="s">
        <v>10</v>
      </c>
      <c r="B2" s="83">
        <v>2019</v>
      </c>
      <c r="C2" s="84">
        <v>2021</v>
      </c>
      <c r="D2" s="83">
        <v>2019</v>
      </c>
      <c r="E2" s="84">
        <v>2021</v>
      </c>
      <c r="F2" s="83">
        <v>2019</v>
      </c>
      <c r="G2" s="84">
        <v>2021</v>
      </c>
      <c r="H2" s="85">
        <v>2019</v>
      </c>
      <c r="I2" s="84">
        <v>2021</v>
      </c>
    </row>
    <row r="3" spans="1:9">
      <c r="A3" s="80" t="s">
        <v>14</v>
      </c>
      <c r="B3" s="69">
        <v>3105904334.2829022</v>
      </c>
      <c r="C3" s="69">
        <v>7176046540.0694628</v>
      </c>
      <c r="D3" s="70">
        <v>42759962.750405148</v>
      </c>
      <c r="E3" s="70">
        <v>106557135.76000001</v>
      </c>
      <c r="F3" s="71">
        <v>0.37916818703677235</v>
      </c>
      <c r="G3" s="71">
        <v>0.61147506257229634</v>
      </c>
      <c r="H3" s="69">
        <v>72.635805424163379</v>
      </c>
      <c r="I3" s="69">
        <v>67.344589256154222</v>
      </c>
    </row>
    <row r="4" spans="1:9">
      <c r="A4" s="13" t="s">
        <v>15</v>
      </c>
      <c r="B4" s="72">
        <v>555352777.6035217</v>
      </c>
      <c r="C4" s="72">
        <v>735408322.21318221</v>
      </c>
      <c r="D4" s="73">
        <v>6304104.1240291223</v>
      </c>
      <c r="E4" s="73">
        <v>8977317.2799999993</v>
      </c>
      <c r="F4" s="74">
        <v>6.7797357286724189E-2</v>
      </c>
      <c r="G4" s="74">
        <v>6.2664567088654949E-2</v>
      </c>
      <c r="H4" s="72">
        <v>88.093845957699827</v>
      </c>
      <c r="I4" s="72">
        <v>81.918495166874877</v>
      </c>
    </row>
    <row r="5" spans="1:9">
      <c r="A5" s="13" t="s">
        <v>16</v>
      </c>
      <c r="B5" s="72">
        <v>195173446.26874143</v>
      </c>
      <c r="C5" s="72">
        <v>101402201.47268099</v>
      </c>
      <c r="D5" s="73">
        <v>1365534.0269205244</v>
      </c>
      <c r="E5" s="73">
        <v>958027.72</v>
      </c>
      <c r="F5" s="74">
        <v>2.3826735731229044E-2</v>
      </c>
      <c r="G5" s="74">
        <v>8.640540044473571E-3</v>
      </c>
      <c r="H5" s="72">
        <v>142.92829209747751</v>
      </c>
      <c r="I5" s="72">
        <v>105.84474682285914</v>
      </c>
    </row>
    <row r="6" spans="1:9">
      <c r="A6" s="13" t="s">
        <v>17</v>
      </c>
      <c r="B6" s="72">
        <v>303643986.49322009</v>
      </c>
      <c r="C6" s="72">
        <v>485494662.60515529</v>
      </c>
      <c r="D6" s="73">
        <v>2533499.5284672817</v>
      </c>
      <c r="E6" s="73">
        <v>5199602.72</v>
      </c>
      <c r="F6" s="74">
        <v>3.7068797835279881E-2</v>
      </c>
      <c r="G6" s="74">
        <v>4.1369280081638045E-2</v>
      </c>
      <c r="H6" s="72">
        <v>119.85160568666805</v>
      </c>
      <c r="I6" s="72">
        <v>93.371491775270727</v>
      </c>
    </row>
    <row r="7" spans="1:9">
      <c r="A7" s="13" t="s">
        <v>18</v>
      </c>
      <c r="B7" s="72">
        <v>101955002.89373726</v>
      </c>
      <c r="C7" s="72">
        <v>50971203.055804908</v>
      </c>
      <c r="D7" s="73">
        <v>226334.39763950428</v>
      </c>
      <c r="E7" s="73">
        <v>143673.84</v>
      </c>
      <c r="F7" s="74">
        <v>1.244664659495145E-2</v>
      </c>
      <c r="G7" s="74">
        <v>4.3432855965886523E-3</v>
      </c>
      <c r="H7" s="72">
        <v>450.46181206679336</v>
      </c>
      <c r="I7" s="72">
        <v>354.77024248676662</v>
      </c>
    </row>
    <row r="8" spans="1:9">
      <c r="A8" s="13" t="s">
        <v>19</v>
      </c>
      <c r="B8" s="72">
        <v>601219.11320888717</v>
      </c>
      <c r="C8" s="72">
        <v>1275081.9397296836</v>
      </c>
      <c r="D8" s="73">
        <v>3230.3345456894876</v>
      </c>
      <c r="E8" s="73">
        <v>6780.32</v>
      </c>
      <c r="F8" s="74">
        <v>7.3396710468837529E-5</v>
      </c>
      <c r="G8" s="74">
        <v>1.0865046715171752E-4</v>
      </c>
      <c r="H8" s="72">
        <v>186.11667141756118</v>
      </c>
      <c r="I8" s="72">
        <v>188.05630703708434</v>
      </c>
    </row>
    <row r="9" spans="1:9">
      <c r="A9" s="13" t="s">
        <v>20</v>
      </c>
      <c r="B9" s="72">
        <v>6567620.0543130133</v>
      </c>
      <c r="C9" s="72">
        <v>5342427.8405429544</v>
      </c>
      <c r="D9" s="73">
        <v>61965.605920949965</v>
      </c>
      <c r="E9" s="73">
        <v>113669.56</v>
      </c>
      <c r="F9" s="74">
        <v>8.0177375769532964E-4</v>
      </c>
      <c r="G9" s="74">
        <v>4.552313561294656E-4</v>
      </c>
      <c r="H9" s="72">
        <v>105.98815192239677</v>
      </c>
      <c r="I9" s="72">
        <v>46.999635087379197</v>
      </c>
    </row>
    <row r="10" spans="1:9">
      <c r="A10" s="13" t="s">
        <v>21</v>
      </c>
      <c r="B10" s="72">
        <v>4269198386.7096453</v>
      </c>
      <c r="C10" s="72">
        <v>8555940439.196558</v>
      </c>
      <c r="D10" s="73">
        <v>53254630.76792822</v>
      </c>
      <c r="E10" s="73">
        <v>121956207.2</v>
      </c>
      <c r="F10" s="74">
        <v>0.5211828949531212</v>
      </c>
      <c r="G10" s="74">
        <v>0.72905661720693271</v>
      </c>
      <c r="H10" s="72">
        <v>80.165768218614787</v>
      </c>
      <c r="I10" s="72">
        <v>70.155842294811521</v>
      </c>
    </row>
    <row r="11" spans="1:9">
      <c r="A11" s="13" t="s">
        <v>22</v>
      </c>
      <c r="B11" s="72">
        <v>134308740.93800196</v>
      </c>
      <c r="C11" s="72">
        <v>8037174.3433207665</v>
      </c>
      <c r="D11" s="73">
        <v>1638788.8472258407</v>
      </c>
      <c r="E11" s="73">
        <v>96956.84</v>
      </c>
      <c r="F11" s="74">
        <v>1.639638453848629E-2</v>
      </c>
      <c r="G11" s="74">
        <v>6.8485225911577615E-4</v>
      </c>
      <c r="H11" s="72">
        <v>81.956098960132195</v>
      </c>
      <c r="I11" s="72">
        <v>82.894351170281197</v>
      </c>
    </row>
    <row r="12" spans="1:9">
      <c r="A12" s="13" t="s">
        <v>23</v>
      </c>
      <c r="B12" s="72">
        <v>1476133575.294657</v>
      </c>
      <c r="C12" s="72">
        <v>1063355436.9602735</v>
      </c>
      <c r="D12" s="73">
        <v>11708178.513848681</v>
      </c>
      <c r="E12" s="73">
        <v>10031523.119999999</v>
      </c>
      <c r="F12" s="74">
        <v>0.18020609501413035</v>
      </c>
      <c r="G12" s="74">
        <v>9.0609129793294343E-2</v>
      </c>
      <c r="H12" s="72">
        <v>126.07713262559629</v>
      </c>
      <c r="I12" s="72">
        <v>106.0013942289826</v>
      </c>
    </row>
    <row r="13" spans="1:9">
      <c r="A13" s="13" t="s">
        <v>24</v>
      </c>
      <c r="B13" s="72">
        <v>1640789038.8421824</v>
      </c>
      <c r="C13" s="72">
        <v>1209840567.5128114</v>
      </c>
      <c r="D13" s="73">
        <v>11083865.97810567</v>
      </c>
      <c r="E13" s="73">
        <v>11017338</v>
      </c>
      <c r="F13" s="74">
        <v>0.2003072014487009</v>
      </c>
      <c r="G13" s="74">
        <v>0.1030912122143564</v>
      </c>
      <c r="H13" s="72">
        <v>148.03400204254433</v>
      </c>
      <c r="I13" s="72">
        <v>109.8124217948847</v>
      </c>
    </row>
    <row r="14" spans="1:9">
      <c r="A14" s="13" t="s">
        <v>25</v>
      </c>
      <c r="B14" s="72">
        <v>202884489.98931816</v>
      </c>
      <c r="C14" s="72">
        <v>95678551.776072934</v>
      </c>
      <c r="D14" s="73">
        <v>578838.01380561409</v>
      </c>
      <c r="E14" s="73">
        <v>458295.32</v>
      </c>
      <c r="F14" s="74">
        <v>2.476809842402667E-2</v>
      </c>
      <c r="G14" s="74">
        <v>8.1528245542195968E-3</v>
      </c>
      <c r="H14" s="72">
        <v>350.50305119983193</v>
      </c>
      <c r="I14" s="72">
        <v>208.77051892232487</v>
      </c>
    </row>
    <row r="15" spans="1:9">
      <c r="A15" s="13" t="s">
        <v>26</v>
      </c>
      <c r="B15" s="72">
        <v>3454115845.0641599</v>
      </c>
      <c r="C15" s="72">
        <v>2376911730.5924788</v>
      </c>
      <c r="D15" s="73">
        <v>25009671.352985807</v>
      </c>
      <c r="E15" s="73">
        <v>21604113.280000001</v>
      </c>
      <c r="F15" s="74">
        <v>0.42167777942534423</v>
      </c>
      <c r="G15" s="74">
        <v>0.20253801882098613</v>
      </c>
      <c r="H15" s="72">
        <v>138.11120491400567</v>
      </c>
      <c r="I15" s="72">
        <v>110.02125844215526</v>
      </c>
    </row>
    <row r="16" spans="1:9">
      <c r="A16" s="13" t="s">
        <v>27</v>
      </c>
      <c r="B16" s="72">
        <v>11983479.880372977</v>
      </c>
      <c r="C16" s="72">
        <v>47182492.770096041</v>
      </c>
      <c r="D16" s="73">
        <v>120672.99551781555</v>
      </c>
      <c r="E16" s="73">
        <v>726597.84</v>
      </c>
      <c r="F16" s="74">
        <v>1.4629408544489927E-3</v>
      </c>
      <c r="G16" s="74">
        <v>4.0204474090035826E-3</v>
      </c>
      <c r="H16" s="72">
        <v>99.305398270351191</v>
      </c>
      <c r="I16" s="72">
        <v>64.936186391768032</v>
      </c>
    </row>
    <row r="17" spans="1:9">
      <c r="A17" s="13" t="s">
        <v>28</v>
      </c>
      <c r="B17" s="72">
        <v>61070185.928182848</v>
      </c>
      <c r="C17" s="72">
        <v>364190171.7542991</v>
      </c>
      <c r="D17" s="73">
        <v>193306.34548590414</v>
      </c>
      <c r="E17" s="73">
        <v>209541.4</v>
      </c>
      <c r="F17" s="74">
        <v>7.455436223451478E-3</v>
      </c>
      <c r="G17" s="74">
        <v>3.1032854485851729E-2</v>
      </c>
      <c r="H17" s="72">
        <v>315.92437265664449</v>
      </c>
      <c r="I17" s="72">
        <v>1738.0344492987979</v>
      </c>
    </row>
    <row r="18" spans="1:9">
      <c r="A18" s="13" t="s">
        <v>29</v>
      </c>
      <c r="B18" s="72">
        <v>687895.57729268144</v>
      </c>
      <c r="C18" s="72">
        <v>0</v>
      </c>
      <c r="D18" s="73">
        <v>1309.5654183116619</v>
      </c>
      <c r="E18" s="73">
        <v>0</v>
      </c>
      <c r="F18" s="74">
        <v>8.3978156066709782E-5</v>
      </c>
      <c r="G18" s="74">
        <v>0</v>
      </c>
      <c r="H18" s="72">
        <v>525.28538679613325</v>
      </c>
      <c r="I18" s="72">
        <v>0</v>
      </c>
    </row>
    <row r="19" spans="1:9">
      <c r="A19" s="13" t="s">
        <v>30</v>
      </c>
      <c r="B19" s="72">
        <v>73741561.385848507</v>
      </c>
      <c r="C19" s="72">
        <v>411372664.52439517</v>
      </c>
      <c r="D19" s="73">
        <v>315288.9064220314</v>
      </c>
      <c r="E19" s="73">
        <v>936139.24</v>
      </c>
      <c r="F19" s="74">
        <v>9.0023552339671808E-3</v>
      </c>
      <c r="G19" s="74">
        <v>3.5053301894855317E-2</v>
      </c>
      <c r="H19" s="72">
        <v>233.88568352335685</v>
      </c>
      <c r="I19" s="72">
        <v>439.43533926042369</v>
      </c>
    </row>
    <row r="20" spans="1:9">
      <c r="A20" s="13" t="s">
        <v>31</v>
      </c>
      <c r="B20" s="72">
        <v>292677720.39585853</v>
      </c>
      <c r="C20" s="72">
        <v>367211412.51381296</v>
      </c>
      <c r="D20" s="73">
        <v>3187727.675637085</v>
      </c>
      <c r="E20" s="73">
        <v>4935890.68</v>
      </c>
      <c r="F20" s="74">
        <v>3.573003823833968E-2</v>
      </c>
      <c r="G20" s="74">
        <v>3.1290296152674008E-2</v>
      </c>
      <c r="H20" s="72">
        <v>91.813903249237015</v>
      </c>
      <c r="I20" s="72">
        <v>74.396180207502681</v>
      </c>
    </row>
    <row r="21" spans="1:9">
      <c r="A21" s="13" t="s">
        <v>32</v>
      </c>
      <c r="B21" s="72">
        <v>34121.497983271292</v>
      </c>
      <c r="C21" s="72">
        <v>60933.358211219995</v>
      </c>
      <c r="D21" s="73">
        <v>997.15777535147834</v>
      </c>
      <c r="E21" s="73">
        <v>745.24</v>
      </c>
      <c r="F21" s="74">
        <v>4.1655457273712077E-6</v>
      </c>
      <c r="G21" s="74">
        <v>5.1921665804281747E-6</v>
      </c>
      <c r="H21" s="72">
        <v>34.218755373234835</v>
      </c>
      <c r="I21" s="72">
        <v>81.763402677285157</v>
      </c>
    </row>
    <row r="22" spans="1:9">
      <c r="A22" s="13" t="s">
        <v>33</v>
      </c>
      <c r="B22" s="72">
        <v>23751.081812225442</v>
      </c>
      <c r="C22" s="72">
        <v>0</v>
      </c>
      <c r="D22" s="73">
        <v>162.46075600178202</v>
      </c>
      <c r="E22" s="73">
        <v>0</v>
      </c>
      <c r="F22" s="74">
        <v>2.8995273716255086E-6</v>
      </c>
      <c r="G22" s="74">
        <v>0</v>
      </c>
      <c r="H22" s="72">
        <v>146.19580997127034</v>
      </c>
      <c r="I22" s="72">
        <v>0</v>
      </c>
    </row>
    <row r="23" spans="1:9">
      <c r="A23" s="13" t="s">
        <v>42</v>
      </c>
      <c r="B23" s="72">
        <v>0</v>
      </c>
      <c r="C23" s="72">
        <v>0</v>
      </c>
      <c r="D23" s="73">
        <v>0</v>
      </c>
      <c r="E23" s="73">
        <v>0</v>
      </c>
      <c r="F23" s="74">
        <v>0</v>
      </c>
      <c r="G23" s="74">
        <v>0</v>
      </c>
      <c r="H23" s="72">
        <v>0</v>
      </c>
      <c r="I23" s="72">
        <v>0</v>
      </c>
    </row>
    <row r="24" spans="1:9">
      <c r="A24" s="13" t="s">
        <v>34</v>
      </c>
      <c r="B24" s="72">
        <v>82374961.91215387</v>
      </c>
      <c r="C24" s="72">
        <v>0</v>
      </c>
      <c r="D24" s="73">
        <v>495882.91729235824</v>
      </c>
      <c r="E24" s="73">
        <v>0</v>
      </c>
      <c r="F24" s="74">
        <v>1.0056319063241824E-2</v>
      </c>
      <c r="G24" s="74">
        <v>0</v>
      </c>
      <c r="H24" s="72">
        <v>166.11776497956669</v>
      </c>
      <c r="I24" s="72">
        <v>0</v>
      </c>
    </row>
    <row r="25" spans="1:9">
      <c r="A25" s="13" t="s">
        <v>47</v>
      </c>
      <c r="B25" s="72">
        <v>375110554.88780785</v>
      </c>
      <c r="C25" s="72">
        <v>367272345.87202418</v>
      </c>
      <c r="D25" s="73">
        <v>3684770.2114607967</v>
      </c>
      <c r="E25" s="73">
        <v>4936635.92</v>
      </c>
      <c r="F25" s="74">
        <v>4.5793422374680495E-2</v>
      </c>
      <c r="G25" s="74">
        <v>3.1295488319254432E-2</v>
      </c>
      <c r="H25" s="72">
        <v>101.80025710181215</v>
      </c>
      <c r="I25" s="72">
        <v>74.397292371527413</v>
      </c>
    </row>
    <row r="26" spans="1:9">
      <c r="A26" s="13" t="s">
        <v>49</v>
      </c>
      <c r="B26" s="72">
        <v>4814827.5657942677</v>
      </c>
      <c r="C26" s="72">
        <v>1157542.5526719864</v>
      </c>
      <c r="D26" s="73">
        <v>22099.053647485645</v>
      </c>
      <c r="E26" s="73">
        <v>17823.759999999998</v>
      </c>
      <c r="F26" s="74">
        <v>5.8779319725518633E-4</v>
      </c>
      <c r="G26" s="74">
        <v>9.8634868220677269E-5</v>
      </c>
      <c r="H26" s="72">
        <v>217.87483041573964</v>
      </c>
      <c r="I26" s="72">
        <v>64.943791471159088</v>
      </c>
    </row>
    <row r="27" spans="1:9">
      <c r="A27" s="13" t="s">
        <v>43</v>
      </c>
      <c r="B27" s="72"/>
      <c r="C27" s="72">
        <v>18699425.913723409</v>
      </c>
      <c r="D27" s="73"/>
      <c r="E27" s="73">
        <v>188086.92</v>
      </c>
      <c r="F27" s="74">
        <v>0</v>
      </c>
      <c r="G27" s="74">
        <v>1.5933888620724248E-3</v>
      </c>
      <c r="H27" s="72"/>
      <c r="I27" s="72">
        <v>99.41906600269391</v>
      </c>
    </row>
    <row r="28" spans="1:9">
      <c r="A28" s="13" t="s">
        <v>44</v>
      </c>
      <c r="B28" s="72"/>
      <c r="C28" s="72">
        <v>1071286.1681753225</v>
      </c>
      <c r="D28" s="73"/>
      <c r="E28" s="73">
        <v>31053.32</v>
      </c>
      <c r="F28" s="74">
        <v>0</v>
      </c>
      <c r="G28" s="74">
        <v>9.128491197208707E-5</v>
      </c>
      <c r="H28" s="72"/>
      <c r="I28" s="72">
        <v>34.498281284426994</v>
      </c>
    </row>
    <row r="29" spans="1:9">
      <c r="A29" s="13" t="s">
        <v>45</v>
      </c>
      <c r="B29" s="72"/>
      <c r="C29" s="72">
        <v>1709878.3154789999</v>
      </c>
      <c r="D29" s="73"/>
      <c r="E29" s="73">
        <v>18069.28</v>
      </c>
      <c r="F29" s="74">
        <v>0</v>
      </c>
      <c r="G29" s="74">
        <v>1.4569971698349848E-4</v>
      </c>
      <c r="H29" s="72"/>
      <c r="I29" s="72">
        <v>94.62902315305314</v>
      </c>
    </row>
    <row r="30" spans="1:9">
      <c r="A30" s="13" t="s">
        <v>48</v>
      </c>
      <c r="B30" s="72">
        <v>4814827.5657942677</v>
      </c>
      <c r="C30" s="72">
        <v>22638132.950049721</v>
      </c>
      <c r="D30" s="73">
        <v>22099.053647485645</v>
      </c>
      <c r="E30" s="73">
        <v>255033.28</v>
      </c>
      <c r="F30" s="74">
        <v>5.8779319725518633E-4</v>
      </c>
      <c r="G30" s="74">
        <v>1.9290083592486877E-3</v>
      </c>
      <c r="H30" s="72">
        <v>217.87483041573964</v>
      </c>
      <c r="I30" s="72">
        <v>88.765407205089943</v>
      </c>
    </row>
    <row r="31" spans="1:9">
      <c r="A31" s="13" t="s">
        <v>36</v>
      </c>
      <c r="B31" s="72">
        <v>14382025.386745255</v>
      </c>
      <c r="C31" s="72">
        <v>339518.07034902269</v>
      </c>
      <c r="D31" s="73">
        <v>60719.707555666035</v>
      </c>
      <c r="E31" s="73">
        <v>12586</v>
      </c>
      <c r="F31" s="74">
        <v>1.7557548156318474E-3</v>
      </c>
      <c r="G31" s="74">
        <v>2.8930530501978097E-5</v>
      </c>
      <c r="H31" s="72">
        <v>236.85926638497457</v>
      </c>
      <c r="I31" s="72">
        <v>26.975851767759629</v>
      </c>
    </row>
    <row r="32" spans="1:9">
      <c r="A32" s="81" t="s">
        <v>46</v>
      </c>
      <c r="B32" s="75">
        <v>8191363201</v>
      </c>
      <c r="C32" s="75">
        <v>11735632373.758528</v>
      </c>
      <c r="D32" s="76">
        <v>82347180</v>
      </c>
      <c r="E32" s="76">
        <v>149700714.91999999</v>
      </c>
      <c r="F32" s="77">
        <v>1.0000000000000002</v>
      </c>
      <c r="G32" s="77">
        <v>1</v>
      </c>
      <c r="H32" s="75">
        <v>99.473512037692117</v>
      </c>
      <c r="I32" s="75">
        <v>78.393963449206282</v>
      </c>
    </row>
    <row r="33" spans="1:9" s="5" customFormat="1">
      <c r="A33" s="15"/>
      <c r="B33" s="16"/>
      <c r="C33" s="16"/>
      <c r="D33" s="17"/>
      <c r="E33" s="17"/>
      <c r="F33" s="18"/>
      <c r="G33" s="18"/>
      <c r="H33" s="16"/>
      <c r="I33" s="16"/>
    </row>
    <row r="34" spans="1:9">
      <c r="A34" s="62" t="s">
        <v>110</v>
      </c>
    </row>
    <row r="35" spans="1:9">
      <c r="A35" s="14" t="s">
        <v>107</v>
      </c>
    </row>
    <row r="36" spans="1:9">
      <c r="A36" s="14" t="s">
        <v>133</v>
      </c>
      <c r="B36" s="14"/>
    </row>
    <row r="37" spans="1:9" s="1" customFormat="1">
      <c r="A37" s="4"/>
      <c r="B37" s="4"/>
      <c r="C37" s="4"/>
    </row>
    <row r="38" spans="1:9" s="1" customFormat="1">
      <c r="A38" s="4"/>
      <c r="B38" s="4"/>
      <c r="C38" s="4"/>
    </row>
    <row r="39" spans="1:9" s="82" customFormat="1" ht="14">
      <c r="A39" s="129" t="s">
        <v>135</v>
      </c>
      <c r="B39" s="130"/>
      <c r="C39" s="130"/>
    </row>
    <row r="40" spans="1:9" s="130" customFormat="1" ht="14"/>
    <row r="41" spans="1:9" s="130" customFormat="1" ht="14"/>
    <row r="42" spans="1:9" s="130" customFormat="1" ht="14"/>
    <row r="43" spans="1:9" s="130" customFormat="1" ht="14"/>
    <row r="44" spans="1:9" s="130" customFormat="1" ht="14">
      <c r="A44" s="182"/>
    </row>
    <row r="45" spans="1:9" s="130" customFormat="1" ht="14"/>
    <row r="46" spans="1:9" s="130" customFormat="1" ht="14"/>
    <row r="47" spans="1:9" s="130" customFormat="1" ht="14"/>
    <row r="48" spans="1:9" s="82" customFormat="1" ht="14"/>
    <row r="49" s="82" customFormat="1" ht="14"/>
  </sheetData>
  <mergeCells count="4">
    <mergeCell ref="B1:C1"/>
    <mergeCell ref="F1:G1"/>
    <mergeCell ref="H1:I1"/>
    <mergeCell ref="D1:E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47ADB-EA1E-104B-812E-DC9E63B71AFB}">
  <dimension ref="A1:D383"/>
  <sheetViews>
    <sheetView topLeftCell="A364" workbookViewId="0">
      <selection activeCell="I12" sqref="I12"/>
    </sheetView>
  </sheetViews>
  <sheetFormatPr baseColWidth="10" defaultRowHeight="16"/>
  <cols>
    <col min="2" max="2" width="9" customWidth="1"/>
    <col min="3" max="3" width="29.1640625" style="9" customWidth="1"/>
    <col min="4" max="4" width="29" style="9" customWidth="1"/>
  </cols>
  <sheetData>
    <row r="1" spans="1:4">
      <c r="A1" s="48" t="s">
        <v>91</v>
      </c>
      <c r="B1" s="49" t="s">
        <v>89</v>
      </c>
      <c r="C1" s="50" t="s">
        <v>53</v>
      </c>
      <c r="D1" s="51" t="s">
        <v>90</v>
      </c>
    </row>
    <row r="2" spans="1:4">
      <c r="A2" s="52" t="s">
        <v>91</v>
      </c>
      <c r="B2" s="53">
        <v>44197</v>
      </c>
      <c r="C2" s="54">
        <v>13790932.337448668</v>
      </c>
      <c r="D2" s="55">
        <v>206205.50726249092</v>
      </c>
    </row>
    <row r="3" spans="1:4">
      <c r="A3" s="52" t="s">
        <v>91</v>
      </c>
      <c r="B3" s="53">
        <v>44198</v>
      </c>
      <c r="C3" s="54">
        <v>20566665.836933229</v>
      </c>
      <c r="D3" s="55">
        <v>307679.75127162127</v>
      </c>
    </row>
    <row r="4" spans="1:4">
      <c r="A4" s="52" t="s">
        <v>91</v>
      </c>
      <c r="B4" s="53">
        <v>44199</v>
      </c>
      <c r="C4" s="54">
        <v>22167586.686504629</v>
      </c>
      <c r="D4" s="55">
        <v>317718.60836439329</v>
      </c>
    </row>
    <row r="5" spans="1:4">
      <c r="A5" s="52" t="s">
        <v>91</v>
      </c>
      <c r="B5" s="53">
        <v>44200</v>
      </c>
      <c r="C5" s="54">
        <v>30946859.711266931</v>
      </c>
      <c r="D5" s="55">
        <v>358601.43770002614</v>
      </c>
    </row>
    <row r="6" spans="1:4">
      <c r="A6" s="52" t="s">
        <v>91</v>
      </c>
      <c r="B6" s="53">
        <v>44201</v>
      </c>
      <c r="C6" s="54">
        <v>29181721.619684339</v>
      </c>
      <c r="D6" s="55">
        <v>382109.87882282608</v>
      </c>
    </row>
    <row r="7" spans="1:4">
      <c r="A7" s="52" t="s">
        <v>91</v>
      </c>
      <c r="B7" s="53">
        <v>44202</v>
      </c>
      <c r="C7" s="54">
        <v>27765861.141497709</v>
      </c>
      <c r="D7" s="55">
        <v>360298.70661729726</v>
      </c>
    </row>
    <row r="8" spans="1:4">
      <c r="A8" s="52" t="s">
        <v>91</v>
      </c>
      <c r="B8" s="53">
        <v>44203</v>
      </c>
      <c r="C8" s="54">
        <v>26331770.215348948</v>
      </c>
      <c r="D8" s="55">
        <v>357736.51814516942</v>
      </c>
    </row>
    <row r="9" spans="1:4">
      <c r="A9" s="52" t="s">
        <v>91</v>
      </c>
      <c r="B9" s="53">
        <v>44204</v>
      </c>
      <c r="C9" s="54">
        <v>26207417.801039971</v>
      </c>
      <c r="D9" s="55">
        <v>381834.84164220217</v>
      </c>
    </row>
    <row r="10" spans="1:4">
      <c r="A10" s="52" t="s">
        <v>91</v>
      </c>
      <c r="B10" s="53">
        <v>44205</v>
      </c>
      <c r="C10" s="54">
        <v>24010873.418434441</v>
      </c>
      <c r="D10" s="55">
        <v>332422.24079695734</v>
      </c>
    </row>
    <row r="11" spans="1:4">
      <c r="A11" s="52" t="s">
        <v>91</v>
      </c>
      <c r="B11" s="53">
        <v>44206</v>
      </c>
      <c r="C11" s="54">
        <v>24224811.255579811</v>
      </c>
      <c r="D11" s="55">
        <v>320421.93433710444</v>
      </c>
    </row>
    <row r="12" spans="1:4">
      <c r="A12" s="52" t="s">
        <v>91</v>
      </c>
      <c r="B12" s="53">
        <v>44207</v>
      </c>
      <c r="C12" s="54">
        <v>27671755.861495085</v>
      </c>
      <c r="D12" s="55">
        <v>335085.75875668344</v>
      </c>
    </row>
    <row r="13" spans="1:4">
      <c r="A13" s="52" t="s">
        <v>91</v>
      </c>
      <c r="B13" s="53">
        <v>44208</v>
      </c>
      <c r="C13" s="54">
        <v>26706470.85707365</v>
      </c>
      <c r="D13" s="55">
        <v>335230.51516753813</v>
      </c>
    </row>
    <row r="14" spans="1:4">
      <c r="A14" s="52" t="s">
        <v>91</v>
      </c>
      <c r="B14" s="53">
        <v>44209</v>
      </c>
      <c r="C14" s="54">
        <v>29734490.084384099</v>
      </c>
      <c r="D14" s="55">
        <v>375385.94353862619</v>
      </c>
    </row>
    <row r="15" spans="1:4">
      <c r="A15" s="52" t="s">
        <v>91</v>
      </c>
      <c r="B15" s="53">
        <v>44210</v>
      </c>
      <c r="C15" s="54">
        <v>24975915.708827753</v>
      </c>
      <c r="D15" s="55">
        <v>332205.10618067533</v>
      </c>
    </row>
    <row r="16" spans="1:4">
      <c r="A16" s="52" t="s">
        <v>91</v>
      </c>
      <c r="B16" s="53">
        <v>44211</v>
      </c>
      <c r="C16" s="54">
        <v>25012341.329103313</v>
      </c>
      <c r="D16" s="55">
        <v>369570.35473253945</v>
      </c>
    </row>
    <row r="17" spans="1:4">
      <c r="A17" s="52" t="s">
        <v>91</v>
      </c>
      <c r="B17" s="53">
        <v>44212</v>
      </c>
      <c r="C17" s="54">
        <v>22174795.206780571</v>
      </c>
      <c r="D17" s="55">
        <v>314371.11636337882</v>
      </c>
    </row>
    <row r="18" spans="1:4">
      <c r="A18" s="52" t="s">
        <v>91</v>
      </c>
      <c r="B18" s="53">
        <v>44213</v>
      </c>
      <c r="C18" s="54">
        <v>23133365.42559256</v>
      </c>
      <c r="D18" s="55">
        <v>323378.58402881125</v>
      </c>
    </row>
    <row r="19" spans="1:4">
      <c r="A19" s="52" t="s">
        <v>91</v>
      </c>
      <c r="B19" s="53">
        <v>44214</v>
      </c>
      <c r="C19" s="54">
        <v>26705737.460234955</v>
      </c>
      <c r="D19" s="55">
        <v>321865.87953537982</v>
      </c>
    </row>
    <row r="20" spans="1:4">
      <c r="A20" s="52" t="s">
        <v>91</v>
      </c>
      <c r="B20" s="53">
        <v>44215</v>
      </c>
      <c r="C20" s="54">
        <v>26387532.672840163</v>
      </c>
      <c r="D20" s="55">
        <v>311106.85929860576</v>
      </c>
    </row>
    <row r="21" spans="1:4">
      <c r="A21" s="52" t="s">
        <v>91</v>
      </c>
      <c r="B21" s="53">
        <v>44216</v>
      </c>
      <c r="C21" s="54">
        <v>28387003.883893009</v>
      </c>
      <c r="D21" s="55">
        <v>329129.03245001339</v>
      </c>
    </row>
    <row r="22" spans="1:4">
      <c r="A22" s="52" t="s">
        <v>91</v>
      </c>
      <c r="B22" s="53">
        <v>44217</v>
      </c>
      <c r="C22" s="54">
        <v>25572899.257175073</v>
      </c>
      <c r="D22" s="55">
        <v>367645.09446817223</v>
      </c>
    </row>
    <row r="23" spans="1:4">
      <c r="A23" s="52" t="s">
        <v>91</v>
      </c>
      <c r="B23" s="53">
        <v>44218</v>
      </c>
      <c r="C23" s="54">
        <v>25139389.878811881</v>
      </c>
      <c r="D23" s="55">
        <v>368795.9079344669</v>
      </c>
    </row>
    <row r="24" spans="1:4">
      <c r="A24" s="52" t="s">
        <v>91</v>
      </c>
      <c r="B24" s="53">
        <v>44219</v>
      </c>
      <c r="C24" s="54">
        <v>23762509.13156186</v>
      </c>
      <c r="D24" s="55">
        <v>326353.32827187493</v>
      </c>
    </row>
    <row r="25" spans="1:4">
      <c r="A25" s="52" t="s">
        <v>91</v>
      </c>
      <c r="B25" s="53">
        <v>44220</v>
      </c>
      <c r="C25" s="54">
        <v>23168736.450342096</v>
      </c>
      <c r="D25" s="55">
        <v>319412.25837139302</v>
      </c>
    </row>
    <row r="26" spans="1:4">
      <c r="A26" s="52" t="s">
        <v>91</v>
      </c>
      <c r="B26" s="53">
        <v>44221</v>
      </c>
      <c r="C26" s="54">
        <v>26630975.552957132</v>
      </c>
      <c r="D26" s="55">
        <v>320762.1119026129</v>
      </c>
    </row>
    <row r="27" spans="1:4">
      <c r="A27" s="52" t="s">
        <v>91</v>
      </c>
      <c r="B27" s="53">
        <v>44222</v>
      </c>
      <c r="C27" s="54">
        <v>26112630.852058671</v>
      </c>
      <c r="D27" s="55">
        <v>324315.88178909529</v>
      </c>
    </row>
    <row r="28" spans="1:4">
      <c r="A28" s="52" t="s">
        <v>91</v>
      </c>
      <c r="B28" s="53">
        <v>44223</v>
      </c>
      <c r="C28" s="54">
        <v>29297853.388023235</v>
      </c>
      <c r="D28" s="55">
        <v>364351.88612122828</v>
      </c>
    </row>
    <row r="29" spans="1:4">
      <c r="A29" s="52" t="s">
        <v>91</v>
      </c>
      <c r="B29" s="53">
        <v>44224</v>
      </c>
      <c r="C29" s="54">
        <v>29267144.281771548</v>
      </c>
      <c r="D29" s="55">
        <v>380991.63554897369</v>
      </c>
    </row>
    <row r="30" spans="1:4">
      <c r="A30" s="52" t="s">
        <v>91</v>
      </c>
      <c r="B30" s="53">
        <v>44225</v>
      </c>
      <c r="C30" s="54">
        <v>29063779.903182752</v>
      </c>
      <c r="D30" s="55">
        <v>443743.53965447721</v>
      </c>
    </row>
    <row r="31" spans="1:4">
      <c r="A31" s="52" t="s">
        <v>91</v>
      </c>
      <c r="B31" s="53">
        <v>44226</v>
      </c>
      <c r="C31" s="54">
        <v>27201523.808228184</v>
      </c>
      <c r="D31" s="55">
        <v>362173.30213786534</v>
      </c>
    </row>
    <row r="32" spans="1:4">
      <c r="A32" s="52" t="s">
        <v>91</v>
      </c>
      <c r="B32" s="53">
        <v>44227</v>
      </c>
      <c r="C32" s="54">
        <v>27233298.224435348</v>
      </c>
      <c r="D32" s="55">
        <v>345504.60142794898</v>
      </c>
    </row>
    <row r="33" spans="1:4">
      <c r="A33" s="52" t="s">
        <v>91</v>
      </c>
      <c r="B33" s="53">
        <v>44228</v>
      </c>
      <c r="C33" s="54">
        <v>30867894.446969386</v>
      </c>
      <c r="D33" s="55">
        <v>381248.57817824074</v>
      </c>
    </row>
    <row r="34" spans="1:4">
      <c r="A34" s="52" t="s">
        <v>91</v>
      </c>
      <c r="B34" s="53">
        <v>44229</v>
      </c>
      <c r="C34" s="54">
        <v>32264922.324796904</v>
      </c>
      <c r="D34" s="55">
        <v>370771.83294263331</v>
      </c>
    </row>
    <row r="35" spans="1:4">
      <c r="A35" s="52" t="s">
        <v>91</v>
      </c>
      <c r="B35" s="53">
        <v>44230</v>
      </c>
      <c r="C35" s="54">
        <v>28798469.209281579</v>
      </c>
      <c r="D35" s="55">
        <v>377922.79963885446</v>
      </c>
    </row>
    <row r="36" spans="1:4">
      <c r="A36" s="52" t="s">
        <v>91</v>
      </c>
      <c r="B36" s="53">
        <v>44231</v>
      </c>
      <c r="C36" s="54">
        <v>27851998.172065336</v>
      </c>
      <c r="D36" s="55">
        <v>367008.16626041161</v>
      </c>
    </row>
    <row r="37" spans="1:4">
      <c r="A37" s="52" t="s">
        <v>91</v>
      </c>
      <c r="B37" s="53">
        <v>44232</v>
      </c>
      <c r="C37" s="54">
        <v>29944561.578690205</v>
      </c>
      <c r="D37" s="55">
        <v>460567.85350606235</v>
      </c>
    </row>
    <row r="38" spans="1:4">
      <c r="A38" s="52" t="s">
        <v>91</v>
      </c>
      <c r="B38" s="53">
        <v>44233</v>
      </c>
      <c r="C38" s="54">
        <v>25138360.078700379</v>
      </c>
      <c r="D38" s="55">
        <v>362383.19893360464</v>
      </c>
    </row>
    <row r="39" spans="1:4">
      <c r="A39" s="52" t="s">
        <v>91</v>
      </c>
      <c r="B39" s="53">
        <v>44234</v>
      </c>
      <c r="C39" s="54">
        <v>25187665.950766452</v>
      </c>
      <c r="D39" s="55">
        <v>351823.21876175574</v>
      </c>
    </row>
    <row r="40" spans="1:4">
      <c r="A40" s="52" t="s">
        <v>91</v>
      </c>
      <c r="B40" s="53">
        <v>44235</v>
      </c>
      <c r="C40" s="54">
        <v>29488776.733241621</v>
      </c>
      <c r="D40" s="55">
        <v>363899.5223373074</v>
      </c>
    </row>
    <row r="41" spans="1:4">
      <c r="A41" s="52" t="s">
        <v>91</v>
      </c>
      <c r="B41" s="53">
        <v>44236</v>
      </c>
      <c r="C41" s="54">
        <v>28359185.521915644</v>
      </c>
      <c r="D41" s="55">
        <v>377065.1179045405</v>
      </c>
    </row>
    <row r="42" spans="1:4">
      <c r="A42" s="52" t="s">
        <v>91</v>
      </c>
      <c r="B42" s="53">
        <v>44237</v>
      </c>
      <c r="C42" s="54">
        <v>27761953.485165309</v>
      </c>
      <c r="D42" s="55">
        <v>383582.77530327241</v>
      </c>
    </row>
    <row r="43" spans="1:4">
      <c r="A43" s="52" t="s">
        <v>91</v>
      </c>
      <c r="B43" s="53">
        <v>44238</v>
      </c>
      <c r="C43" s="54">
        <v>26858074.917620998</v>
      </c>
      <c r="D43" s="55">
        <v>370659.64672422095</v>
      </c>
    </row>
    <row r="44" spans="1:4">
      <c r="A44" s="52" t="s">
        <v>91</v>
      </c>
      <c r="B44" s="53">
        <v>44239</v>
      </c>
      <c r="C44" s="54">
        <v>25664102.009958468</v>
      </c>
      <c r="D44" s="55">
        <v>389492.45577641472</v>
      </c>
    </row>
    <row r="45" spans="1:4">
      <c r="A45" s="52" t="s">
        <v>91</v>
      </c>
      <c r="B45" s="53">
        <v>44240</v>
      </c>
      <c r="C45" s="54">
        <v>21222920.101183046</v>
      </c>
      <c r="D45" s="55">
        <v>314599.10771047493</v>
      </c>
    </row>
    <row r="46" spans="1:4">
      <c r="A46" s="52" t="s">
        <v>91</v>
      </c>
      <c r="B46" s="53">
        <v>44241</v>
      </c>
      <c r="C46" s="54">
        <v>21367529.32259905</v>
      </c>
      <c r="D46" s="55">
        <v>302540.89868628012</v>
      </c>
    </row>
    <row r="47" spans="1:4">
      <c r="A47" s="52" t="s">
        <v>91</v>
      </c>
      <c r="B47" s="53">
        <v>44242</v>
      </c>
      <c r="C47" s="54">
        <v>26654621.303350594</v>
      </c>
      <c r="D47" s="55">
        <v>360153.95020644256</v>
      </c>
    </row>
    <row r="48" spans="1:4">
      <c r="A48" s="52" t="s">
        <v>91</v>
      </c>
      <c r="B48" s="53">
        <v>44243</v>
      </c>
      <c r="C48" s="54">
        <v>24242119.984505352</v>
      </c>
      <c r="D48" s="55">
        <v>322072.15742084774</v>
      </c>
    </row>
    <row r="49" spans="1:4">
      <c r="A49" s="52" t="s">
        <v>91</v>
      </c>
      <c r="B49" s="53">
        <v>44244</v>
      </c>
      <c r="C49" s="54">
        <v>24825068.33290216</v>
      </c>
      <c r="D49" s="55">
        <v>339109.98697844351</v>
      </c>
    </row>
    <row r="50" spans="1:4">
      <c r="A50" s="52" t="s">
        <v>91</v>
      </c>
      <c r="B50" s="53">
        <v>44245</v>
      </c>
      <c r="C50" s="54">
        <v>24867616.788517706</v>
      </c>
      <c r="D50" s="55">
        <v>340043.66582845623</v>
      </c>
    </row>
    <row r="51" spans="1:4">
      <c r="A51" s="52" t="s">
        <v>91</v>
      </c>
      <c r="B51" s="53">
        <v>44246</v>
      </c>
      <c r="C51" s="54">
        <v>23297333.440022185</v>
      </c>
      <c r="D51" s="55">
        <v>355449.3668536655</v>
      </c>
    </row>
    <row r="52" spans="1:4">
      <c r="A52" s="52" t="s">
        <v>91</v>
      </c>
      <c r="B52" s="53">
        <v>44247</v>
      </c>
      <c r="C52" s="54">
        <v>18925358.811917868</v>
      </c>
      <c r="D52" s="55">
        <v>290591.25697022636</v>
      </c>
    </row>
    <row r="53" spans="1:4">
      <c r="A53" s="52" t="s">
        <v>91</v>
      </c>
      <c r="B53" s="53">
        <v>44248</v>
      </c>
      <c r="C53" s="54">
        <v>20618768.270218886</v>
      </c>
      <c r="D53" s="55">
        <v>291673.31114136509</v>
      </c>
    </row>
    <row r="54" spans="1:4">
      <c r="A54" s="52" t="s">
        <v>91</v>
      </c>
      <c r="B54" s="53">
        <v>44249</v>
      </c>
      <c r="C54" s="54">
        <v>26493728.718049366</v>
      </c>
      <c r="D54" s="55">
        <v>323487.15133695223</v>
      </c>
    </row>
    <row r="55" spans="1:4">
      <c r="A55" s="52" t="s">
        <v>91</v>
      </c>
      <c r="B55" s="53">
        <v>44250</v>
      </c>
      <c r="C55" s="54">
        <v>26460087.546711493</v>
      </c>
      <c r="D55" s="55">
        <v>360222.70950159855</v>
      </c>
    </row>
    <row r="56" spans="1:4">
      <c r="A56" s="52" t="s">
        <v>91</v>
      </c>
      <c r="B56" s="53">
        <v>44251</v>
      </c>
      <c r="C56" s="54">
        <v>26588407.073653832</v>
      </c>
      <c r="D56" s="55">
        <v>350795.44824468752</v>
      </c>
    </row>
    <row r="57" spans="1:4">
      <c r="A57" s="52" t="s">
        <v>91</v>
      </c>
      <c r="B57" s="53">
        <v>44252</v>
      </c>
      <c r="C57" s="54">
        <v>27584320.496769354</v>
      </c>
      <c r="D57" s="55">
        <v>366364.00023210829</v>
      </c>
    </row>
    <row r="58" spans="1:4">
      <c r="A58" s="52" t="s">
        <v>91</v>
      </c>
      <c r="B58" s="53">
        <v>44253</v>
      </c>
      <c r="C58" s="54">
        <v>28462539.12560603</v>
      </c>
      <c r="D58" s="55">
        <v>428435.54920659488</v>
      </c>
    </row>
    <row r="59" spans="1:4">
      <c r="A59" s="52" t="s">
        <v>91</v>
      </c>
      <c r="B59" s="53">
        <v>44254</v>
      </c>
      <c r="C59" s="54">
        <v>23546270.121866845</v>
      </c>
      <c r="D59" s="55">
        <v>340510.50525346253</v>
      </c>
    </row>
    <row r="60" spans="1:4">
      <c r="A60" s="52" t="s">
        <v>91</v>
      </c>
      <c r="B60" s="53">
        <v>44255</v>
      </c>
      <c r="C60" s="54">
        <v>24629252.284474727</v>
      </c>
      <c r="D60" s="55">
        <v>329136.2702705561</v>
      </c>
    </row>
    <row r="61" spans="1:4">
      <c r="A61" s="52" t="s">
        <v>91</v>
      </c>
      <c r="B61" s="53">
        <v>44256</v>
      </c>
      <c r="C61" s="54">
        <v>30929557.364159968</v>
      </c>
      <c r="D61" s="55">
        <v>374289.41372640204</v>
      </c>
    </row>
    <row r="62" spans="1:4">
      <c r="A62" s="52" t="s">
        <v>91</v>
      </c>
      <c r="B62" s="53">
        <v>44257</v>
      </c>
      <c r="C62" s="54">
        <v>29662554.129820772</v>
      </c>
      <c r="D62" s="55">
        <v>397131.97535927047</v>
      </c>
    </row>
    <row r="63" spans="1:4">
      <c r="A63" s="52" t="s">
        <v>91</v>
      </c>
      <c r="B63" s="53">
        <v>44258</v>
      </c>
      <c r="C63" s="54">
        <v>28517527.538757909</v>
      </c>
      <c r="D63" s="55">
        <v>369331.50665462925</v>
      </c>
    </row>
    <row r="64" spans="1:4">
      <c r="A64" s="52" t="s">
        <v>91</v>
      </c>
      <c r="B64" s="53">
        <v>44259</v>
      </c>
      <c r="C64" s="54">
        <v>29059200.406750567</v>
      </c>
      <c r="D64" s="55">
        <v>388363.35577174823</v>
      </c>
    </row>
    <row r="65" spans="1:4">
      <c r="A65" s="52" t="s">
        <v>91</v>
      </c>
      <c r="B65" s="53">
        <v>44260</v>
      </c>
      <c r="C65" s="54">
        <v>28211144.748327892</v>
      </c>
      <c r="D65" s="55">
        <v>446692.95152564131</v>
      </c>
    </row>
    <row r="66" spans="1:4">
      <c r="A66" s="52" t="s">
        <v>91</v>
      </c>
      <c r="B66" s="53">
        <v>44261</v>
      </c>
      <c r="C66" s="54">
        <v>24527038.435532108</v>
      </c>
      <c r="D66" s="55">
        <v>350632.59728247602</v>
      </c>
    </row>
    <row r="67" spans="1:4">
      <c r="A67" s="52" t="s">
        <v>91</v>
      </c>
      <c r="B67" s="53">
        <v>44262</v>
      </c>
      <c r="C67" s="54">
        <v>25990147.834894765</v>
      </c>
      <c r="D67" s="55">
        <v>347599.95047507051</v>
      </c>
    </row>
    <row r="68" spans="1:4">
      <c r="A68" s="52" t="s">
        <v>91</v>
      </c>
      <c r="B68" s="53">
        <v>44263</v>
      </c>
      <c r="C68" s="54">
        <v>29755206.367794123</v>
      </c>
      <c r="D68" s="55">
        <v>357830.60981222498</v>
      </c>
    </row>
    <row r="69" spans="1:4">
      <c r="A69" s="52" t="s">
        <v>91</v>
      </c>
      <c r="B69" s="53">
        <v>44264</v>
      </c>
      <c r="C69" s="54">
        <v>28206105.39502554</v>
      </c>
      <c r="D69" s="55">
        <v>352442.0524181595</v>
      </c>
    </row>
    <row r="70" spans="1:4">
      <c r="A70" s="52" t="s">
        <v>91</v>
      </c>
      <c r="B70" s="53">
        <v>44265</v>
      </c>
      <c r="C70" s="54">
        <v>27838562.262939453</v>
      </c>
      <c r="D70" s="55">
        <v>361290.28803165181</v>
      </c>
    </row>
    <row r="71" spans="1:4">
      <c r="A71" s="52" t="s">
        <v>91</v>
      </c>
      <c r="B71" s="53">
        <v>44266</v>
      </c>
      <c r="C71" s="54">
        <v>27521557.645329937</v>
      </c>
      <c r="D71" s="55">
        <v>361619.60886634619</v>
      </c>
    </row>
    <row r="72" spans="1:4">
      <c r="A72" s="52" t="s">
        <v>91</v>
      </c>
      <c r="B72" s="53">
        <v>44267</v>
      </c>
      <c r="C72" s="54">
        <v>27011533.181901205</v>
      </c>
      <c r="D72" s="55">
        <v>390379.08879289962</v>
      </c>
    </row>
    <row r="73" spans="1:4">
      <c r="A73" s="52" t="s">
        <v>91</v>
      </c>
      <c r="B73" s="53">
        <v>44268</v>
      </c>
      <c r="C73" s="54">
        <v>23866967.316811729</v>
      </c>
      <c r="D73" s="55">
        <v>333801.04561034817</v>
      </c>
    </row>
    <row r="74" spans="1:4">
      <c r="A74" s="52" t="s">
        <v>91</v>
      </c>
      <c r="B74" s="53">
        <v>44269</v>
      </c>
      <c r="C74" s="54">
        <v>25545239.401421957</v>
      </c>
      <c r="D74" s="55">
        <v>341697.50782247091</v>
      </c>
    </row>
    <row r="75" spans="1:4">
      <c r="A75" s="52" t="s">
        <v>91</v>
      </c>
      <c r="B75" s="53">
        <v>44270</v>
      </c>
      <c r="C75" s="54">
        <v>28760143.095132399</v>
      </c>
      <c r="D75" s="55">
        <v>369219.32043621689</v>
      </c>
    </row>
    <row r="76" spans="1:4">
      <c r="A76" s="52" t="s">
        <v>91</v>
      </c>
      <c r="B76" s="53">
        <v>44271</v>
      </c>
      <c r="C76" s="54">
        <v>27989410.839115325</v>
      </c>
      <c r="D76" s="55">
        <v>339920.62287922972</v>
      </c>
    </row>
    <row r="77" spans="1:4">
      <c r="A77" s="52" t="s">
        <v>91</v>
      </c>
      <c r="B77" s="53">
        <v>44272</v>
      </c>
      <c r="C77" s="54">
        <v>28572877.937151134</v>
      </c>
      <c r="D77" s="55">
        <v>355467.4614050223</v>
      </c>
    </row>
    <row r="78" spans="1:4">
      <c r="A78" s="52" t="s">
        <v>91</v>
      </c>
      <c r="B78" s="53">
        <v>44273</v>
      </c>
      <c r="C78" s="54">
        <v>27452189.655536175</v>
      </c>
      <c r="D78" s="55">
        <v>354656.8255042361</v>
      </c>
    </row>
    <row r="79" spans="1:4">
      <c r="A79" s="52" t="s">
        <v>91</v>
      </c>
      <c r="B79" s="53">
        <v>44274</v>
      </c>
      <c r="C79" s="54">
        <v>26297905.694996763</v>
      </c>
      <c r="D79" s="55">
        <v>372537.86115506041</v>
      </c>
    </row>
    <row r="80" spans="1:4">
      <c r="A80" s="52" t="s">
        <v>91</v>
      </c>
      <c r="B80" s="53">
        <v>44275</v>
      </c>
      <c r="C80" s="54">
        <v>22376866.703567807</v>
      </c>
      <c r="D80" s="55">
        <v>313889.80129728699</v>
      </c>
    </row>
    <row r="81" spans="1:4">
      <c r="A81" s="52" t="s">
        <v>91</v>
      </c>
      <c r="B81" s="53">
        <v>44276</v>
      </c>
      <c r="C81" s="54">
        <v>25102440.107771009</v>
      </c>
      <c r="D81" s="55">
        <v>325727.2567949284</v>
      </c>
    </row>
    <row r="82" spans="1:4">
      <c r="A82" s="52" t="s">
        <v>91</v>
      </c>
      <c r="B82" s="53">
        <v>44277</v>
      </c>
      <c r="C82" s="54">
        <v>29253153.908241879</v>
      </c>
      <c r="D82" s="55">
        <v>331104.95745817974</v>
      </c>
    </row>
    <row r="83" spans="1:4">
      <c r="A83" s="52" t="s">
        <v>91</v>
      </c>
      <c r="B83" s="53">
        <v>44278</v>
      </c>
      <c r="C83" s="54">
        <v>29890493.354987763</v>
      </c>
      <c r="D83" s="55">
        <v>362433.86367740377</v>
      </c>
    </row>
    <row r="84" spans="1:4">
      <c r="A84" s="52" t="s">
        <v>91</v>
      </c>
      <c r="B84" s="53">
        <v>44279</v>
      </c>
      <c r="C84" s="54">
        <v>31138430.847667679</v>
      </c>
      <c r="D84" s="55">
        <v>369041.99383291986</v>
      </c>
    </row>
    <row r="85" spans="1:4">
      <c r="A85" s="52" t="s">
        <v>91</v>
      </c>
      <c r="B85" s="53">
        <v>44280</v>
      </c>
      <c r="C85" s="54">
        <v>30597517.386815734</v>
      </c>
      <c r="D85" s="55">
        <v>378936.09451483726</v>
      </c>
    </row>
    <row r="86" spans="1:4">
      <c r="A86" s="52" t="s">
        <v>91</v>
      </c>
      <c r="B86" s="53">
        <v>44281</v>
      </c>
      <c r="C86" s="54">
        <v>30622166.458628323</v>
      </c>
      <c r="D86" s="55">
        <v>420886.50238052336</v>
      </c>
    </row>
    <row r="87" spans="1:4">
      <c r="A87" s="52" t="s">
        <v>91</v>
      </c>
      <c r="B87" s="53">
        <v>44282</v>
      </c>
      <c r="C87" s="54">
        <v>26926287.212757606</v>
      </c>
      <c r="D87" s="55">
        <v>362144.35085569439</v>
      </c>
    </row>
    <row r="88" spans="1:4">
      <c r="A88" s="52" t="s">
        <v>91</v>
      </c>
      <c r="B88" s="53">
        <v>44283</v>
      </c>
      <c r="C88" s="54">
        <v>27421384.734182045</v>
      </c>
      <c r="D88" s="55">
        <v>346615.60688125866</v>
      </c>
    </row>
    <row r="89" spans="1:4">
      <c r="A89" s="52" t="s">
        <v>91</v>
      </c>
      <c r="B89" s="53">
        <v>44284</v>
      </c>
      <c r="C89" s="54">
        <v>32347794.850222483</v>
      </c>
      <c r="D89" s="55">
        <v>354682.15787613566</v>
      </c>
    </row>
    <row r="90" spans="1:4">
      <c r="A90" s="52" t="s">
        <v>91</v>
      </c>
      <c r="B90" s="53">
        <v>44285</v>
      </c>
      <c r="C90" s="54">
        <v>34034445.882106289</v>
      </c>
      <c r="D90" s="55">
        <v>417730.81262389134</v>
      </c>
    </row>
    <row r="91" spans="1:4">
      <c r="A91" s="52" t="s">
        <v>91</v>
      </c>
      <c r="B91" s="53">
        <v>44286</v>
      </c>
      <c r="C91" s="54">
        <v>34009956.033740692</v>
      </c>
      <c r="D91" s="55">
        <v>402943.94525508583</v>
      </c>
    </row>
    <row r="92" spans="1:4">
      <c r="A92" s="52" t="s">
        <v>91</v>
      </c>
      <c r="B92" s="53">
        <v>44287</v>
      </c>
      <c r="C92" s="54">
        <v>35265328.806178138</v>
      </c>
      <c r="D92" s="55">
        <v>445549.37587988935</v>
      </c>
    </row>
    <row r="93" spans="1:4">
      <c r="A93" s="52" t="s">
        <v>91</v>
      </c>
      <c r="B93" s="53">
        <v>44288</v>
      </c>
      <c r="C93" s="54">
        <v>30255666.878301848</v>
      </c>
      <c r="D93" s="55">
        <v>438503.35758153786</v>
      </c>
    </row>
    <row r="94" spans="1:4">
      <c r="A94" s="52" t="s">
        <v>91</v>
      </c>
      <c r="B94" s="53">
        <v>44289</v>
      </c>
      <c r="C94" s="54">
        <v>24833679.272455823</v>
      </c>
      <c r="D94" s="55">
        <v>346673.50944560056</v>
      </c>
    </row>
    <row r="95" spans="1:4">
      <c r="A95" s="52" t="s">
        <v>91</v>
      </c>
      <c r="B95" s="53">
        <v>44290</v>
      </c>
      <c r="C95" s="54">
        <v>19922379.151226051</v>
      </c>
      <c r="D95" s="55">
        <v>273510.00048937416</v>
      </c>
    </row>
    <row r="96" spans="1:4">
      <c r="A96" s="52" t="s">
        <v>91</v>
      </c>
      <c r="B96" s="53">
        <v>44291</v>
      </c>
      <c r="C96" s="54">
        <v>27855133.050176106</v>
      </c>
      <c r="D96" s="55">
        <v>342385.10077403067</v>
      </c>
    </row>
    <row r="97" spans="1:4">
      <c r="A97" s="52" t="s">
        <v>91</v>
      </c>
      <c r="B97" s="53">
        <v>44292</v>
      </c>
      <c r="C97" s="54">
        <v>34810528.48066698</v>
      </c>
      <c r="D97" s="55">
        <v>405252.81000821793</v>
      </c>
    </row>
    <row r="98" spans="1:4">
      <c r="A98" s="52" t="s">
        <v>91</v>
      </c>
      <c r="B98" s="53">
        <v>44293</v>
      </c>
      <c r="C98" s="54">
        <v>33185934.223715283</v>
      </c>
      <c r="D98" s="55">
        <v>445205.57940410951</v>
      </c>
    </row>
    <row r="99" spans="1:4">
      <c r="A99" s="52" t="s">
        <v>91</v>
      </c>
      <c r="B99" s="53">
        <v>44294</v>
      </c>
      <c r="C99" s="54">
        <v>31072242.979565714</v>
      </c>
      <c r="D99" s="55">
        <v>404279.32314522023</v>
      </c>
    </row>
    <row r="100" spans="1:4">
      <c r="A100" s="52" t="s">
        <v>91</v>
      </c>
      <c r="B100" s="53">
        <v>44295</v>
      </c>
      <c r="C100" s="54">
        <v>30209887.129348021</v>
      </c>
      <c r="D100" s="55">
        <v>426615.23734009726</v>
      </c>
    </row>
    <row r="101" spans="1:4">
      <c r="A101" s="52" t="s">
        <v>91</v>
      </c>
      <c r="B101" s="53">
        <v>44296</v>
      </c>
      <c r="C101" s="54">
        <v>26803643.596250039</v>
      </c>
      <c r="D101" s="55">
        <v>361934.45405995514</v>
      </c>
    </row>
    <row r="102" spans="1:4">
      <c r="A102" s="52" t="s">
        <v>91</v>
      </c>
      <c r="B102" s="53">
        <v>44297</v>
      </c>
      <c r="C102" s="54">
        <v>26614066.382961933</v>
      </c>
      <c r="D102" s="55">
        <v>357052.54410388105</v>
      </c>
    </row>
    <row r="103" spans="1:4">
      <c r="A103" s="52" t="s">
        <v>91</v>
      </c>
      <c r="B103" s="53">
        <v>44298</v>
      </c>
      <c r="C103" s="54">
        <v>32196052.468147829</v>
      </c>
      <c r="D103" s="55">
        <v>367923.75055906747</v>
      </c>
    </row>
    <row r="104" spans="1:4">
      <c r="A104" s="52" t="s">
        <v>91</v>
      </c>
      <c r="B104" s="53">
        <v>44299</v>
      </c>
      <c r="C104" s="54">
        <v>31003476.886017922</v>
      </c>
      <c r="D104" s="55">
        <v>396947.41093543073</v>
      </c>
    </row>
    <row r="105" spans="1:4">
      <c r="A105" s="52" t="s">
        <v>91</v>
      </c>
      <c r="B105" s="53">
        <v>44300</v>
      </c>
      <c r="C105" s="54">
        <v>29528352.527500566</v>
      </c>
      <c r="D105" s="55">
        <v>364851.29573867691</v>
      </c>
    </row>
    <row r="106" spans="1:4">
      <c r="A106" s="52" t="s">
        <v>91</v>
      </c>
      <c r="B106" s="53">
        <v>44301</v>
      </c>
      <c r="C106" s="54">
        <v>29472945.585608933</v>
      </c>
      <c r="D106" s="55">
        <v>383166.60062206525</v>
      </c>
    </row>
    <row r="107" spans="1:4">
      <c r="A107" s="52" t="s">
        <v>91</v>
      </c>
      <c r="B107" s="53">
        <v>44302</v>
      </c>
      <c r="C107" s="54">
        <v>28089006.678706169</v>
      </c>
      <c r="D107" s="55">
        <v>391457.52405376697</v>
      </c>
    </row>
    <row r="108" spans="1:4">
      <c r="A108" s="52" t="s">
        <v>91</v>
      </c>
      <c r="B108" s="53">
        <v>44303</v>
      </c>
      <c r="C108" s="54">
        <v>21024895.043327309</v>
      </c>
      <c r="D108" s="55">
        <v>304495.11023281829</v>
      </c>
    </row>
    <row r="109" spans="1:4">
      <c r="A109" s="52" t="s">
        <v>91</v>
      </c>
      <c r="B109" s="53">
        <v>44304</v>
      </c>
      <c r="C109" s="54">
        <v>22741411.559199613</v>
      </c>
      <c r="D109" s="55">
        <v>318717.42759929056</v>
      </c>
    </row>
    <row r="110" spans="1:4">
      <c r="A110" s="52" t="s">
        <v>91</v>
      </c>
      <c r="B110" s="53">
        <v>44305</v>
      </c>
      <c r="C110" s="54">
        <v>29660633.158506244</v>
      </c>
      <c r="D110" s="55">
        <v>350860.58862957213</v>
      </c>
    </row>
    <row r="111" spans="1:4">
      <c r="A111" s="52" t="s">
        <v>91</v>
      </c>
      <c r="B111" s="53">
        <v>44306</v>
      </c>
      <c r="C111" s="54">
        <v>30069464.51999649</v>
      </c>
      <c r="D111" s="55">
        <v>366657.13196408906</v>
      </c>
    </row>
    <row r="112" spans="1:4">
      <c r="A112" s="52" t="s">
        <v>91</v>
      </c>
      <c r="B112" s="53">
        <v>44307</v>
      </c>
      <c r="C112" s="54">
        <v>30347469.741593014</v>
      </c>
      <c r="D112" s="55">
        <v>400946.30678529124</v>
      </c>
    </row>
    <row r="113" spans="1:4">
      <c r="A113" s="52" t="s">
        <v>91</v>
      </c>
      <c r="B113" s="53">
        <v>44308</v>
      </c>
      <c r="C113" s="54">
        <v>27488973.528567467</v>
      </c>
      <c r="D113" s="55">
        <v>355619.45563641971</v>
      </c>
    </row>
    <row r="114" spans="1:4">
      <c r="A114" s="52" t="s">
        <v>91</v>
      </c>
      <c r="B114" s="53">
        <v>44309</v>
      </c>
      <c r="C114" s="54">
        <v>27571126.789369646</v>
      </c>
      <c r="D114" s="55">
        <v>400110.33851260546</v>
      </c>
    </row>
    <row r="115" spans="1:4">
      <c r="A115" s="52" t="s">
        <v>91</v>
      </c>
      <c r="B115" s="53">
        <v>44310</v>
      </c>
      <c r="C115" s="54">
        <v>22824633.606291924</v>
      </c>
      <c r="D115" s="55">
        <v>316969.49393822032</v>
      </c>
    </row>
    <row r="116" spans="1:4">
      <c r="A116" s="52" t="s">
        <v>91</v>
      </c>
      <c r="B116" s="53">
        <v>44311</v>
      </c>
      <c r="C116" s="54">
        <v>25205041.659513045</v>
      </c>
      <c r="D116" s="55">
        <v>325329.17666507803</v>
      </c>
    </row>
    <row r="117" spans="1:4">
      <c r="A117" s="52" t="s">
        <v>91</v>
      </c>
      <c r="B117" s="53">
        <v>44312</v>
      </c>
      <c r="C117" s="54">
        <v>30270380.36603817</v>
      </c>
      <c r="D117" s="55">
        <v>347523.95335937175</v>
      </c>
    </row>
    <row r="118" spans="1:4">
      <c r="A118" s="52" t="s">
        <v>91</v>
      </c>
      <c r="B118" s="53">
        <v>44313</v>
      </c>
      <c r="C118" s="54">
        <v>30479905.314665072</v>
      </c>
      <c r="D118" s="55">
        <v>356372.18897286407</v>
      </c>
    </row>
    <row r="119" spans="1:4">
      <c r="A119" s="52" t="s">
        <v>91</v>
      </c>
      <c r="B119" s="53">
        <v>44314</v>
      </c>
      <c r="C119" s="54">
        <v>30973837.129588436</v>
      </c>
      <c r="D119" s="55">
        <v>374307.50827775884</v>
      </c>
    </row>
    <row r="120" spans="1:4">
      <c r="A120" s="52" t="s">
        <v>91</v>
      </c>
      <c r="B120" s="53">
        <v>44315</v>
      </c>
      <c r="C120" s="54">
        <v>34984126.805757716</v>
      </c>
      <c r="D120" s="55">
        <v>453402.41116875573</v>
      </c>
    </row>
    <row r="121" spans="1:4">
      <c r="A121" s="52" t="s">
        <v>91</v>
      </c>
      <c r="B121" s="53">
        <v>44316</v>
      </c>
      <c r="C121" s="54">
        <v>31932492.866233572</v>
      </c>
      <c r="D121" s="55">
        <v>461005.74164889776</v>
      </c>
    </row>
    <row r="122" spans="1:4">
      <c r="A122" s="52" t="s">
        <v>91</v>
      </c>
      <c r="B122" s="53">
        <v>44317</v>
      </c>
      <c r="C122" s="54">
        <v>27489240.45252214</v>
      </c>
      <c r="D122" s="55">
        <v>384997.7692193769</v>
      </c>
    </row>
    <row r="123" spans="1:4">
      <c r="A123" s="52" t="s">
        <v>91</v>
      </c>
      <c r="B123" s="53">
        <v>44318</v>
      </c>
      <c r="C123" s="54">
        <v>29569990.995794203</v>
      </c>
      <c r="D123" s="55">
        <v>403197.2689740815</v>
      </c>
    </row>
    <row r="124" spans="1:4">
      <c r="A124" s="52" t="s">
        <v>91</v>
      </c>
      <c r="B124" s="53">
        <v>44319</v>
      </c>
      <c r="C124" s="54">
        <v>36175044.900786169</v>
      </c>
      <c r="D124" s="55">
        <v>434786.73673284391</v>
      </c>
    </row>
    <row r="125" spans="1:4">
      <c r="A125" s="52" t="s">
        <v>91</v>
      </c>
      <c r="B125" s="53">
        <v>44320</v>
      </c>
      <c r="C125" s="54">
        <v>38013020.15193475</v>
      </c>
      <c r="D125" s="55">
        <v>450518.13968247623</v>
      </c>
    </row>
    <row r="126" spans="1:4">
      <c r="A126" s="52" t="s">
        <v>91</v>
      </c>
      <c r="B126" s="53">
        <v>44321</v>
      </c>
      <c r="C126" s="54">
        <v>38937685.590779647</v>
      </c>
      <c r="D126" s="55">
        <v>483265.65872807609</v>
      </c>
    </row>
    <row r="127" spans="1:4">
      <c r="A127" s="52" t="s">
        <v>91</v>
      </c>
      <c r="B127" s="53">
        <v>44322</v>
      </c>
      <c r="C127" s="54">
        <v>34785779.063538998</v>
      </c>
      <c r="D127" s="55">
        <v>451430.10507086071</v>
      </c>
    </row>
    <row r="128" spans="1:4">
      <c r="A128" s="52" t="s">
        <v>91</v>
      </c>
      <c r="B128" s="53">
        <v>44323</v>
      </c>
      <c r="C128" s="54">
        <v>32285036.163066089</v>
      </c>
      <c r="D128" s="55">
        <v>445031.87171108386</v>
      </c>
    </row>
    <row r="129" spans="1:4">
      <c r="A129" s="52" t="s">
        <v>91</v>
      </c>
      <c r="B129" s="53">
        <v>44324</v>
      </c>
      <c r="C129" s="54">
        <v>25700185.390573647</v>
      </c>
      <c r="D129" s="55">
        <v>377246.06341810885</v>
      </c>
    </row>
    <row r="130" spans="1:4">
      <c r="A130" s="52" t="s">
        <v>91</v>
      </c>
      <c r="B130" s="53">
        <v>44325</v>
      </c>
      <c r="C130" s="54">
        <v>22058226.144813199</v>
      </c>
      <c r="D130" s="55">
        <v>312601.46924068034</v>
      </c>
    </row>
    <row r="131" spans="1:4">
      <c r="A131" s="52" t="s">
        <v>91</v>
      </c>
      <c r="B131" s="53">
        <v>44326</v>
      </c>
      <c r="C131" s="54">
        <v>31894061.247156471</v>
      </c>
      <c r="D131" s="55">
        <v>376453.52206867945</v>
      </c>
    </row>
    <row r="132" spans="1:4">
      <c r="A132" s="52" t="s">
        <v>91</v>
      </c>
      <c r="B132" s="53">
        <v>44327</v>
      </c>
      <c r="C132" s="54">
        <v>31683514.775753915</v>
      </c>
      <c r="D132" s="55">
        <v>383499.540367031</v>
      </c>
    </row>
    <row r="133" spans="1:4">
      <c r="A133" s="52" t="s">
        <v>91</v>
      </c>
      <c r="B133" s="53">
        <v>44328</v>
      </c>
      <c r="C133" s="54">
        <v>29580870.035147138</v>
      </c>
      <c r="D133" s="55">
        <v>392706.04809738859</v>
      </c>
    </row>
    <row r="134" spans="1:4">
      <c r="A134" s="52" t="s">
        <v>91</v>
      </c>
      <c r="B134" s="53">
        <v>44329</v>
      </c>
      <c r="C134" s="54">
        <v>26105911.060527276</v>
      </c>
      <c r="D134" s="55">
        <v>384679.30511549662</v>
      </c>
    </row>
    <row r="135" spans="1:4">
      <c r="A135" s="52" t="s">
        <v>91</v>
      </c>
      <c r="B135" s="53">
        <v>44330</v>
      </c>
      <c r="C135" s="54">
        <v>28060572.990853053</v>
      </c>
      <c r="D135" s="55">
        <v>422923.94886330294</v>
      </c>
    </row>
    <row r="136" spans="1:4">
      <c r="A136" s="52" t="s">
        <v>91</v>
      </c>
      <c r="B136" s="53">
        <v>44331</v>
      </c>
      <c r="C136" s="54">
        <v>24288862.261005666</v>
      </c>
      <c r="D136" s="55">
        <v>343615.53026629542</v>
      </c>
    </row>
    <row r="137" spans="1:4">
      <c r="A137" s="52" t="s">
        <v>91</v>
      </c>
      <c r="B137" s="53">
        <v>44332</v>
      </c>
      <c r="C137" s="54">
        <v>25553597.85661738</v>
      </c>
      <c r="D137" s="55">
        <v>348501.05913264089</v>
      </c>
    </row>
    <row r="138" spans="1:4">
      <c r="A138" s="52" t="s">
        <v>91</v>
      </c>
      <c r="B138" s="53">
        <v>44333</v>
      </c>
      <c r="C138" s="54">
        <v>33165707.693653677</v>
      </c>
      <c r="D138" s="55">
        <v>370015.48069591762</v>
      </c>
    </row>
    <row r="139" spans="1:4">
      <c r="A139" s="52" t="s">
        <v>91</v>
      </c>
      <c r="B139" s="53">
        <v>44334</v>
      </c>
      <c r="C139" s="54">
        <v>30902538.99095659</v>
      </c>
      <c r="D139" s="55">
        <v>360946.49155587191</v>
      </c>
    </row>
    <row r="140" spans="1:4">
      <c r="A140" s="52" t="s">
        <v>91</v>
      </c>
      <c r="B140" s="53">
        <v>44335</v>
      </c>
      <c r="C140" s="54">
        <v>31803703.163196016</v>
      </c>
      <c r="D140" s="55">
        <v>378465.63617955951</v>
      </c>
    </row>
    <row r="141" spans="1:4">
      <c r="A141" s="52" t="s">
        <v>91</v>
      </c>
      <c r="B141" s="53">
        <v>44336</v>
      </c>
      <c r="C141" s="54">
        <v>28246920.557487722</v>
      </c>
      <c r="D141" s="55">
        <v>377459.57912411948</v>
      </c>
    </row>
    <row r="142" spans="1:4">
      <c r="A142" s="52" t="s">
        <v>91</v>
      </c>
      <c r="B142" s="53">
        <v>44337</v>
      </c>
      <c r="C142" s="54">
        <v>31302125.958846945</v>
      </c>
      <c r="D142" s="55">
        <v>464360.47147045494</v>
      </c>
    </row>
    <row r="143" spans="1:4">
      <c r="A143" s="52" t="s">
        <v>91</v>
      </c>
      <c r="B143" s="53">
        <v>44338</v>
      </c>
      <c r="C143" s="54">
        <v>25637295.356515061</v>
      </c>
      <c r="D143" s="55">
        <v>349159.70080202963</v>
      </c>
    </row>
    <row r="144" spans="1:4">
      <c r="A144" s="52" t="s">
        <v>91</v>
      </c>
      <c r="B144" s="53">
        <v>44339</v>
      </c>
      <c r="C144" s="54">
        <v>20532235.142418403</v>
      </c>
      <c r="D144" s="55">
        <v>302468.52048085281</v>
      </c>
    </row>
    <row r="145" spans="1:4">
      <c r="A145" s="52" t="s">
        <v>91</v>
      </c>
      <c r="B145" s="53">
        <v>44340</v>
      </c>
      <c r="C145" s="54">
        <v>30842937.079160124</v>
      </c>
      <c r="D145" s="55">
        <v>362878.98964078189</v>
      </c>
    </row>
    <row r="146" spans="1:4">
      <c r="A146" s="52" t="s">
        <v>91</v>
      </c>
      <c r="B146" s="53">
        <v>44341</v>
      </c>
      <c r="C146" s="54">
        <v>36850165.826156408</v>
      </c>
      <c r="D146" s="55">
        <v>408071.94110961282</v>
      </c>
    </row>
    <row r="147" spans="1:4">
      <c r="A147" s="52" t="s">
        <v>91</v>
      </c>
      <c r="B147" s="53">
        <v>44342</v>
      </c>
      <c r="C147" s="54">
        <v>33714889.568973511</v>
      </c>
      <c r="D147" s="55">
        <v>398615.72857053089</v>
      </c>
    </row>
    <row r="148" spans="1:4">
      <c r="A148" s="52" t="s">
        <v>91</v>
      </c>
      <c r="B148" s="53">
        <v>44343</v>
      </c>
      <c r="C148" s="54">
        <v>33564371.434875891</v>
      </c>
      <c r="D148" s="55">
        <v>405046.53212275007</v>
      </c>
    </row>
    <row r="149" spans="1:4">
      <c r="A149" s="52" t="s">
        <v>91</v>
      </c>
      <c r="B149" s="53">
        <v>44344</v>
      </c>
      <c r="C149" s="54">
        <v>31744162.756908223</v>
      </c>
      <c r="D149" s="55">
        <v>448227.36948070093</v>
      </c>
    </row>
    <row r="150" spans="1:4">
      <c r="A150" s="52" t="s">
        <v>91</v>
      </c>
      <c r="B150" s="53">
        <v>44345</v>
      </c>
      <c r="C150" s="54">
        <v>23605567.126178123</v>
      </c>
      <c r="D150" s="55">
        <v>351106.67452802509</v>
      </c>
    </row>
    <row r="151" spans="1:4">
      <c r="A151" s="52" t="s">
        <v>91</v>
      </c>
      <c r="B151" s="53">
        <v>44346</v>
      </c>
      <c r="C151" s="54">
        <v>26553783.943888273</v>
      </c>
      <c r="D151" s="55">
        <v>347683.18541131192</v>
      </c>
    </row>
    <row r="152" spans="1:4">
      <c r="A152" s="52" t="s">
        <v>91</v>
      </c>
      <c r="B152" s="53">
        <v>44347</v>
      </c>
      <c r="C152" s="54">
        <v>38819207.245300874</v>
      </c>
      <c r="D152" s="55">
        <v>440240.43451179401</v>
      </c>
    </row>
    <row r="153" spans="1:4">
      <c r="A153" s="52" t="s">
        <v>91</v>
      </c>
      <c r="B153" s="53">
        <v>44348</v>
      </c>
      <c r="C153" s="54">
        <v>40962810.256261133</v>
      </c>
      <c r="D153" s="55">
        <v>478662.4048628973</v>
      </c>
    </row>
    <row r="154" spans="1:4">
      <c r="A154" s="52" t="s">
        <v>91</v>
      </c>
      <c r="B154" s="53">
        <v>44349</v>
      </c>
      <c r="C154" s="54">
        <v>38333669.929674633</v>
      </c>
      <c r="D154" s="55">
        <v>470983.07726705656</v>
      </c>
    </row>
    <row r="155" spans="1:4">
      <c r="A155" s="52" t="s">
        <v>91</v>
      </c>
      <c r="B155" s="53">
        <v>44350</v>
      </c>
      <c r="C155" s="54">
        <v>35478378.794764549</v>
      </c>
      <c r="D155" s="55">
        <v>449750.93070494646</v>
      </c>
    </row>
    <row r="156" spans="1:4">
      <c r="A156" s="52" t="s">
        <v>91</v>
      </c>
      <c r="B156" s="53">
        <v>44351</v>
      </c>
      <c r="C156" s="54">
        <v>34738987.854883581</v>
      </c>
      <c r="D156" s="55">
        <v>466904.56539122597</v>
      </c>
    </row>
    <row r="157" spans="1:4">
      <c r="A157" s="52" t="s">
        <v>91</v>
      </c>
      <c r="B157" s="53">
        <v>44352</v>
      </c>
      <c r="C157" s="54">
        <v>29328669.777622543</v>
      </c>
      <c r="D157" s="55">
        <v>401912.55582774623</v>
      </c>
    </row>
    <row r="158" spans="1:4">
      <c r="A158" s="52" t="s">
        <v>91</v>
      </c>
      <c r="B158" s="53">
        <v>44353</v>
      </c>
      <c r="C158" s="54">
        <v>27790520.086100832</v>
      </c>
      <c r="D158" s="55">
        <v>396813.51125539013</v>
      </c>
    </row>
    <row r="159" spans="1:4">
      <c r="A159" s="52" t="s">
        <v>91</v>
      </c>
      <c r="B159" s="53">
        <v>44354</v>
      </c>
      <c r="C159" s="54">
        <v>39320390.877333887</v>
      </c>
      <c r="D159" s="55">
        <v>464038.38845630328</v>
      </c>
    </row>
    <row r="160" spans="1:4">
      <c r="A160" s="52" t="s">
        <v>91</v>
      </c>
      <c r="B160" s="53">
        <v>44355</v>
      </c>
      <c r="C160" s="54">
        <v>40203674.247693986</v>
      </c>
      <c r="D160" s="55">
        <v>459572.65318143641</v>
      </c>
    </row>
    <row r="161" spans="1:4">
      <c r="A161" s="52" t="s">
        <v>91</v>
      </c>
      <c r="B161" s="53">
        <v>44356</v>
      </c>
      <c r="C161" s="54">
        <v>36762382.410802417</v>
      </c>
      <c r="D161" s="55">
        <v>452881.28808967886</v>
      </c>
    </row>
    <row r="162" spans="1:4">
      <c r="A162" s="52" t="s">
        <v>91</v>
      </c>
      <c r="B162" s="53">
        <v>44357</v>
      </c>
      <c r="C162" s="54">
        <v>34869776.90411596</v>
      </c>
      <c r="D162" s="55">
        <v>452942.80956429214</v>
      </c>
    </row>
    <row r="163" spans="1:4">
      <c r="A163" s="52" t="s">
        <v>91</v>
      </c>
      <c r="B163" s="53">
        <v>44358</v>
      </c>
      <c r="C163" s="54">
        <v>32058380.290884286</v>
      </c>
      <c r="D163" s="55">
        <v>469079.53046431753</v>
      </c>
    </row>
    <row r="164" spans="1:4">
      <c r="A164" s="52" t="s">
        <v>91</v>
      </c>
      <c r="B164" s="53">
        <v>44359</v>
      </c>
      <c r="C164" s="54">
        <v>25067497.016161401</v>
      </c>
      <c r="D164" s="55">
        <v>377987.94002373907</v>
      </c>
    </row>
    <row r="165" spans="1:4">
      <c r="A165" s="52" t="s">
        <v>91</v>
      </c>
      <c r="B165" s="53">
        <v>44360</v>
      </c>
      <c r="C165" s="54">
        <v>24563062.8867855</v>
      </c>
      <c r="D165" s="55">
        <v>346948.54662622442</v>
      </c>
    </row>
    <row r="166" spans="1:4">
      <c r="A166" s="52" t="s">
        <v>91</v>
      </c>
      <c r="B166" s="53">
        <v>44361</v>
      </c>
      <c r="C166" s="54">
        <v>36334226.456113189</v>
      </c>
      <c r="D166" s="55">
        <v>403769.05679695751</v>
      </c>
    </row>
    <row r="167" spans="1:4">
      <c r="A167" s="52" t="s">
        <v>91</v>
      </c>
      <c r="B167" s="53">
        <v>44362</v>
      </c>
      <c r="C167" s="54">
        <v>38287132.830106452</v>
      </c>
      <c r="D167" s="55">
        <v>464863.49999817496</v>
      </c>
    </row>
    <row r="168" spans="1:4">
      <c r="A168" s="52" t="s">
        <v>91</v>
      </c>
      <c r="B168" s="53">
        <v>44363</v>
      </c>
      <c r="C168" s="54">
        <v>35270973.583291374</v>
      </c>
      <c r="D168" s="55">
        <v>424483.69919026212</v>
      </c>
    </row>
    <row r="169" spans="1:4">
      <c r="A169" s="52" t="s">
        <v>91</v>
      </c>
      <c r="B169" s="53">
        <v>44364</v>
      </c>
      <c r="C169" s="54">
        <v>32267196.938149624</v>
      </c>
      <c r="D169" s="55">
        <v>427295.5924711143</v>
      </c>
    </row>
    <row r="170" spans="1:4">
      <c r="A170" s="52" t="s">
        <v>91</v>
      </c>
      <c r="B170" s="53">
        <v>44365</v>
      </c>
      <c r="C170" s="54">
        <v>30207737.35666272</v>
      </c>
      <c r="D170" s="55">
        <v>436755.42392046755</v>
      </c>
    </row>
    <row r="171" spans="1:4">
      <c r="A171" s="52" t="s">
        <v>91</v>
      </c>
      <c r="B171" s="53">
        <v>44366</v>
      </c>
      <c r="C171" s="54">
        <v>25514754.917620823</v>
      </c>
      <c r="D171" s="55">
        <v>374274.93808531656</v>
      </c>
    </row>
    <row r="172" spans="1:4">
      <c r="A172" s="52" t="s">
        <v>91</v>
      </c>
      <c r="B172" s="53">
        <v>44367</v>
      </c>
      <c r="C172" s="54">
        <v>26551378.298333216</v>
      </c>
      <c r="D172" s="55">
        <v>371719.98743373144</v>
      </c>
    </row>
    <row r="173" spans="1:4">
      <c r="A173" s="52" t="s">
        <v>91</v>
      </c>
      <c r="B173" s="53">
        <v>44368</v>
      </c>
      <c r="C173" s="54">
        <v>36366760.652709678</v>
      </c>
      <c r="D173" s="55">
        <v>406740.1821297498</v>
      </c>
    </row>
    <row r="174" spans="1:4">
      <c r="A174" s="52" t="s">
        <v>91</v>
      </c>
      <c r="B174" s="53">
        <v>44369</v>
      </c>
      <c r="C174" s="54">
        <v>35509917.354471184</v>
      </c>
      <c r="D174" s="55">
        <v>419091.52288592531</v>
      </c>
    </row>
    <row r="175" spans="1:4">
      <c r="A175" s="52" t="s">
        <v>91</v>
      </c>
      <c r="B175" s="53">
        <v>44370</v>
      </c>
      <c r="C175" s="54">
        <v>32932063.005547825</v>
      </c>
      <c r="D175" s="55">
        <v>402082.64461050049</v>
      </c>
    </row>
    <row r="176" spans="1:4">
      <c r="A176" s="52" t="s">
        <v>91</v>
      </c>
      <c r="B176" s="53">
        <v>44371</v>
      </c>
      <c r="C176" s="54">
        <v>31271626.625607777</v>
      </c>
      <c r="D176" s="55">
        <v>403649.63275800238</v>
      </c>
    </row>
    <row r="177" spans="1:4">
      <c r="A177" s="52" t="s">
        <v>91</v>
      </c>
      <c r="B177" s="53">
        <v>44372</v>
      </c>
      <c r="C177" s="54">
        <v>30548224.549175028</v>
      </c>
      <c r="D177" s="55">
        <v>433549.06942003645</v>
      </c>
    </row>
    <row r="178" spans="1:4">
      <c r="A178" s="52" t="s">
        <v>91</v>
      </c>
      <c r="B178" s="53">
        <v>44373</v>
      </c>
      <c r="C178" s="54">
        <v>24011349.295718573</v>
      </c>
      <c r="D178" s="55">
        <v>378002.41566482454</v>
      </c>
    </row>
    <row r="179" spans="1:4">
      <c r="A179" s="52" t="s">
        <v>91</v>
      </c>
      <c r="B179" s="53">
        <v>44374</v>
      </c>
      <c r="C179" s="54">
        <v>26284058.173207425</v>
      </c>
      <c r="D179" s="55">
        <v>381635.80157727702</v>
      </c>
    </row>
    <row r="180" spans="1:4">
      <c r="A180" s="52" t="s">
        <v>91</v>
      </c>
      <c r="B180" s="53">
        <v>44375</v>
      </c>
      <c r="C180" s="54">
        <v>35102552.267037749</v>
      </c>
      <c r="D180" s="55">
        <v>398622.96639107366</v>
      </c>
    </row>
    <row r="181" spans="1:4">
      <c r="A181" s="52" t="s">
        <v>91</v>
      </c>
      <c r="B181" s="53">
        <v>44376</v>
      </c>
      <c r="C181" s="54">
        <v>38010127.073027216</v>
      </c>
      <c r="D181" s="55">
        <v>467707.96347146941</v>
      </c>
    </row>
    <row r="182" spans="1:4">
      <c r="A182" s="52" t="s">
        <v>91</v>
      </c>
      <c r="B182" s="53">
        <v>44377</v>
      </c>
      <c r="C182" s="54">
        <v>39639290.953620672</v>
      </c>
      <c r="D182" s="55">
        <v>481868.75936332846</v>
      </c>
    </row>
    <row r="183" spans="1:4">
      <c r="A183" s="52" t="s">
        <v>91</v>
      </c>
      <c r="B183" s="53">
        <v>44378</v>
      </c>
      <c r="C183" s="54">
        <v>44694225.458835892</v>
      </c>
      <c r="D183" s="55">
        <v>522360.74638965365</v>
      </c>
    </row>
    <row r="184" spans="1:4">
      <c r="A184" s="52" t="s">
        <v>91</v>
      </c>
      <c r="B184" s="53">
        <v>44379</v>
      </c>
      <c r="C184" s="54">
        <v>33905574.488862984</v>
      </c>
      <c r="D184" s="55">
        <v>495645.95076642255</v>
      </c>
    </row>
    <row r="185" spans="1:4">
      <c r="A185" s="52" t="s">
        <v>91</v>
      </c>
      <c r="B185" s="53">
        <v>44380</v>
      </c>
      <c r="C185" s="54">
        <v>25915998.874947902</v>
      </c>
      <c r="D185" s="55">
        <v>375921.54225878854</v>
      </c>
    </row>
    <row r="186" spans="1:4">
      <c r="A186" s="52" t="s">
        <v>91</v>
      </c>
      <c r="B186" s="53">
        <v>44381</v>
      </c>
      <c r="C186" s="54">
        <v>29904263.599686805</v>
      </c>
      <c r="D186" s="55">
        <v>398090.98658118269</v>
      </c>
    </row>
    <row r="187" spans="1:4">
      <c r="A187" s="52" t="s">
        <v>91</v>
      </c>
      <c r="B187" s="53">
        <v>44382</v>
      </c>
      <c r="C187" s="54">
        <v>38443970.86014957</v>
      </c>
      <c r="D187" s="55">
        <v>422931.18668384571</v>
      </c>
    </row>
    <row r="188" spans="1:4">
      <c r="A188" s="52" t="s">
        <v>91</v>
      </c>
      <c r="B188" s="53">
        <v>44383</v>
      </c>
      <c r="C188" s="54">
        <v>44052056.629402377</v>
      </c>
      <c r="D188" s="55">
        <v>477023.03850996803</v>
      </c>
    </row>
    <row r="189" spans="1:4">
      <c r="A189" s="52" t="s">
        <v>91</v>
      </c>
      <c r="B189" s="53">
        <v>44384</v>
      </c>
      <c r="C189" s="54">
        <v>35393327.053928569</v>
      </c>
      <c r="D189" s="55">
        <v>432459.77742835495</v>
      </c>
    </row>
    <row r="190" spans="1:4">
      <c r="A190" s="52" t="s">
        <v>91</v>
      </c>
      <c r="B190" s="53">
        <v>44385</v>
      </c>
      <c r="C190" s="54">
        <v>37174944.530760735</v>
      </c>
      <c r="D190" s="55">
        <v>446251.44447253458</v>
      </c>
    </row>
    <row r="191" spans="1:4">
      <c r="A191" s="52" t="s">
        <v>91</v>
      </c>
      <c r="B191" s="53">
        <v>44386</v>
      </c>
      <c r="C191" s="54">
        <v>30930613.445361696</v>
      </c>
      <c r="D191" s="55">
        <v>444134.38196378486</v>
      </c>
    </row>
    <row r="192" spans="1:4">
      <c r="A192" s="52" t="s">
        <v>91</v>
      </c>
      <c r="B192" s="53">
        <v>44387</v>
      </c>
      <c r="C192" s="54">
        <v>24794291.317367278</v>
      </c>
      <c r="D192" s="55">
        <v>369378.552488157</v>
      </c>
    </row>
    <row r="193" spans="1:4">
      <c r="A193" s="52" t="s">
        <v>91</v>
      </c>
      <c r="B193" s="53">
        <v>44388</v>
      </c>
      <c r="C193" s="54">
        <v>25465002.603677083</v>
      </c>
      <c r="D193" s="55">
        <v>393570.96765224531</v>
      </c>
    </row>
    <row r="194" spans="1:4">
      <c r="A194" s="52" t="s">
        <v>91</v>
      </c>
      <c r="B194" s="53">
        <v>44389</v>
      </c>
      <c r="C194" s="54">
        <v>35218641.280119374</v>
      </c>
      <c r="D194" s="55">
        <v>398615.72857053089</v>
      </c>
    </row>
    <row r="195" spans="1:4">
      <c r="A195" s="52" t="s">
        <v>91</v>
      </c>
      <c r="B195" s="53">
        <v>44390</v>
      </c>
      <c r="C195" s="54">
        <v>34814666.394771479</v>
      </c>
      <c r="D195" s="55">
        <v>425551.27772031538</v>
      </c>
    </row>
    <row r="196" spans="1:4">
      <c r="A196" s="52" t="s">
        <v>91</v>
      </c>
      <c r="B196" s="53">
        <v>44391</v>
      </c>
      <c r="C196" s="54">
        <v>37155476.302731387</v>
      </c>
      <c r="D196" s="55">
        <v>412468.91708932375</v>
      </c>
    </row>
    <row r="197" spans="1:4">
      <c r="A197" s="52" t="s">
        <v>91</v>
      </c>
      <c r="B197" s="53">
        <v>44392</v>
      </c>
      <c r="C197" s="54">
        <v>34924320.836774774</v>
      </c>
      <c r="D197" s="55">
        <v>398264.69427420833</v>
      </c>
    </row>
    <row r="198" spans="1:4">
      <c r="A198" s="52" t="s">
        <v>91</v>
      </c>
      <c r="B198" s="53">
        <v>44393</v>
      </c>
      <c r="C198" s="54">
        <v>28120123.174789511</v>
      </c>
      <c r="D198" s="55">
        <v>412183.02317788574</v>
      </c>
    </row>
    <row r="199" spans="1:4">
      <c r="A199" s="52" t="s">
        <v>91</v>
      </c>
      <c r="B199" s="53">
        <v>44394</v>
      </c>
      <c r="C199" s="54">
        <v>20566500.23898622</v>
      </c>
      <c r="D199" s="55">
        <v>348841.23669814935</v>
      </c>
    </row>
    <row r="200" spans="1:4">
      <c r="A200" s="52" t="s">
        <v>91</v>
      </c>
      <c r="B200" s="53">
        <v>44395</v>
      </c>
      <c r="C200" s="54">
        <v>20556990.80231161</v>
      </c>
      <c r="D200" s="55">
        <v>346861.69277971162</v>
      </c>
    </row>
    <row r="201" spans="1:4">
      <c r="A201" s="52" t="s">
        <v>91</v>
      </c>
      <c r="B201" s="53">
        <v>44396</v>
      </c>
      <c r="C201" s="54">
        <v>31333280.606788546</v>
      </c>
      <c r="D201" s="55">
        <v>368976.85344803525</v>
      </c>
    </row>
    <row r="202" spans="1:4">
      <c r="A202" s="52" t="s">
        <v>91</v>
      </c>
      <c r="B202" s="53">
        <v>44397</v>
      </c>
      <c r="C202" s="54">
        <v>30455918.641959067</v>
      </c>
      <c r="D202" s="55">
        <v>398908.8603025116</v>
      </c>
    </row>
    <row r="203" spans="1:4">
      <c r="A203" s="52" t="s">
        <v>91</v>
      </c>
      <c r="B203" s="53">
        <v>44398</v>
      </c>
      <c r="C203" s="54">
        <v>25778066.162866835</v>
      </c>
      <c r="D203" s="55">
        <v>381415.04805072362</v>
      </c>
    </row>
    <row r="204" spans="1:4">
      <c r="A204" s="52" t="s">
        <v>91</v>
      </c>
      <c r="B204" s="53">
        <v>44399</v>
      </c>
      <c r="C204" s="54">
        <v>29367997.420133982</v>
      </c>
      <c r="D204" s="55">
        <v>438510.59540208057</v>
      </c>
    </row>
    <row r="205" spans="1:4">
      <c r="A205" s="52" t="s">
        <v>91</v>
      </c>
      <c r="B205" s="53">
        <v>44400</v>
      </c>
      <c r="C205" s="54">
        <v>26744927.491123214</v>
      </c>
      <c r="D205" s="55">
        <v>423586.20944296313</v>
      </c>
    </row>
    <row r="206" spans="1:4">
      <c r="A206" s="52" t="s">
        <v>91</v>
      </c>
      <c r="B206" s="53">
        <v>44401</v>
      </c>
      <c r="C206" s="54">
        <v>22386868.455100641</v>
      </c>
      <c r="D206" s="55">
        <v>339649.20460887719</v>
      </c>
    </row>
    <row r="207" spans="1:4">
      <c r="A207" s="52" t="s">
        <v>91</v>
      </c>
      <c r="B207" s="53">
        <v>44402</v>
      </c>
      <c r="C207" s="54">
        <v>24200920.229648467</v>
      </c>
      <c r="D207" s="55">
        <v>362647.3793834144</v>
      </c>
    </row>
    <row r="208" spans="1:4">
      <c r="A208" s="52" t="s">
        <v>91</v>
      </c>
      <c r="B208" s="53">
        <v>44403</v>
      </c>
      <c r="C208" s="54">
        <v>33919965.819175392</v>
      </c>
      <c r="D208" s="55">
        <v>408346.97829023673</v>
      </c>
    </row>
    <row r="209" spans="1:4">
      <c r="A209" s="52" t="s">
        <v>91</v>
      </c>
      <c r="B209" s="53">
        <v>44404</v>
      </c>
      <c r="C209" s="54">
        <v>33357762.164991241</v>
      </c>
      <c r="D209" s="55">
        <v>406631.61482160876</v>
      </c>
    </row>
    <row r="210" spans="1:4">
      <c r="A210" s="52" t="s">
        <v>91</v>
      </c>
      <c r="B210" s="53">
        <v>44405</v>
      </c>
      <c r="C210" s="54">
        <v>33652755.29007455</v>
      </c>
      <c r="D210" s="55">
        <v>416352.00781050051</v>
      </c>
    </row>
    <row r="211" spans="1:4">
      <c r="A211" s="52" t="s">
        <v>91</v>
      </c>
      <c r="B211" s="53">
        <v>44406</v>
      </c>
      <c r="C211" s="54">
        <v>32050871.422610506</v>
      </c>
      <c r="D211" s="55">
        <v>481973.70776119811</v>
      </c>
    </row>
    <row r="212" spans="1:4">
      <c r="A212" s="52" t="s">
        <v>91</v>
      </c>
      <c r="B212" s="53">
        <v>44407</v>
      </c>
      <c r="C212" s="54">
        <v>32032447.895360891</v>
      </c>
      <c r="D212" s="55">
        <v>446490.29255044478</v>
      </c>
    </row>
    <row r="213" spans="1:4">
      <c r="A213" s="52" t="s">
        <v>91</v>
      </c>
      <c r="B213" s="53">
        <v>44408</v>
      </c>
      <c r="C213" s="54">
        <v>27117029.869077142</v>
      </c>
      <c r="D213" s="55">
        <v>401427.62185138307</v>
      </c>
    </row>
    <row r="214" spans="1:4">
      <c r="A214" s="52" t="s">
        <v>91</v>
      </c>
      <c r="B214" s="53">
        <v>44409</v>
      </c>
      <c r="C214" s="54">
        <v>30577047.308405679</v>
      </c>
      <c r="D214" s="55">
        <v>422974.61360710207</v>
      </c>
    </row>
    <row r="215" spans="1:4">
      <c r="A215" s="52" t="s">
        <v>91</v>
      </c>
      <c r="B215" s="53">
        <v>44410</v>
      </c>
      <c r="C215" s="54">
        <v>35688651.80670324</v>
      </c>
      <c r="D215" s="55">
        <v>415696.98505138309</v>
      </c>
    </row>
    <row r="216" spans="1:4">
      <c r="A216" s="52" t="s">
        <v>91</v>
      </c>
      <c r="B216" s="53">
        <v>44411</v>
      </c>
      <c r="C216" s="54">
        <v>37803564.583629534</v>
      </c>
      <c r="D216" s="55">
        <v>436342.86814953177</v>
      </c>
    </row>
    <row r="217" spans="1:4">
      <c r="A217" s="52" t="s">
        <v>91</v>
      </c>
      <c r="B217" s="53">
        <v>44412</v>
      </c>
      <c r="C217" s="54">
        <v>33996039.365824848</v>
      </c>
      <c r="D217" s="55">
        <v>422663.38732376456</v>
      </c>
    </row>
    <row r="218" spans="1:4">
      <c r="A218" s="52" t="s">
        <v>91</v>
      </c>
      <c r="B218" s="53">
        <v>44413</v>
      </c>
      <c r="C218" s="54">
        <v>36844294.165145352</v>
      </c>
      <c r="D218" s="55">
        <v>493391.36966736091</v>
      </c>
    </row>
    <row r="219" spans="1:4">
      <c r="A219" s="52" t="s">
        <v>91</v>
      </c>
      <c r="B219" s="53">
        <v>44414</v>
      </c>
      <c r="C219" s="54">
        <v>32191459.776281055</v>
      </c>
      <c r="D219" s="55">
        <v>478394.60550281615</v>
      </c>
    </row>
    <row r="220" spans="1:4">
      <c r="A220" s="52" t="s">
        <v>91</v>
      </c>
      <c r="B220" s="53">
        <v>44415</v>
      </c>
      <c r="C220" s="54">
        <v>23493645.689484086</v>
      </c>
      <c r="D220" s="55">
        <v>381700.94196216163</v>
      </c>
    </row>
    <row r="221" spans="1:4">
      <c r="A221" s="52" t="s">
        <v>91</v>
      </c>
      <c r="B221" s="53">
        <v>44416</v>
      </c>
      <c r="C221" s="54">
        <v>25445271.659887604</v>
      </c>
      <c r="D221" s="55">
        <v>382757.66376140079</v>
      </c>
    </row>
    <row r="222" spans="1:4">
      <c r="A222" s="52" t="s">
        <v>91</v>
      </c>
      <c r="B222" s="53">
        <v>44417</v>
      </c>
      <c r="C222" s="54">
        <v>35564694.164960608</v>
      </c>
      <c r="D222" s="55">
        <v>412320.54176819767</v>
      </c>
    </row>
    <row r="223" spans="1:4">
      <c r="A223" s="52" t="s">
        <v>91</v>
      </c>
      <c r="B223" s="53">
        <v>44418</v>
      </c>
      <c r="C223" s="54">
        <v>40133087.96726305</v>
      </c>
      <c r="D223" s="55">
        <v>447525.30088805576</v>
      </c>
    </row>
    <row r="224" spans="1:4">
      <c r="A224" s="52" t="s">
        <v>91</v>
      </c>
      <c r="B224" s="53">
        <v>44419</v>
      </c>
      <c r="C224" s="54">
        <v>32767663.259625167</v>
      </c>
      <c r="D224" s="55">
        <v>417133.69242911576</v>
      </c>
    </row>
    <row r="225" spans="1:4">
      <c r="A225" s="52" t="s">
        <v>91</v>
      </c>
      <c r="B225" s="53">
        <v>44420</v>
      </c>
      <c r="C225" s="54">
        <v>34003630.692757308</v>
      </c>
      <c r="D225" s="55">
        <v>438311.55533715541</v>
      </c>
    </row>
    <row r="226" spans="1:4">
      <c r="A226" s="52" t="s">
        <v>91</v>
      </c>
      <c r="B226" s="53">
        <v>44421</v>
      </c>
      <c r="C226" s="54">
        <v>29302145.161041416</v>
      </c>
      <c r="D226" s="55">
        <v>477196.74620299367</v>
      </c>
    </row>
    <row r="227" spans="1:4">
      <c r="A227" s="52" t="s">
        <v>91</v>
      </c>
      <c r="B227" s="53">
        <v>44422</v>
      </c>
      <c r="C227" s="54">
        <v>21569500.422840647</v>
      </c>
      <c r="D227" s="55">
        <v>381675.60959026206</v>
      </c>
    </row>
    <row r="228" spans="1:4">
      <c r="A228" s="52" t="s">
        <v>91</v>
      </c>
      <c r="B228" s="53">
        <v>44423</v>
      </c>
      <c r="C228" s="54">
        <v>21997381.703178521</v>
      </c>
      <c r="D228" s="55">
        <v>346474.46938067535</v>
      </c>
    </row>
    <row r="229" spans="1:4">
      <c r="A229" s="52" t="s">
        <v>91</v>
      </c>
      <c r="B229" s="53">
        <v>44424</v>
      </c>
      <c r="C229" s="54">
        <v>35946946.971792713</v>
      </c>
      <c r="D229" s="55">
        <v>407406.06161968131</v>
      </c>
    </row>
    <row r="230" spans="1:4">
      <c r="A230" s="52" t="s">
        <v>91</v>
      </c>
      <c r="B230" s="53">
        <v>44425</v>
      </c>
      <c r="C230" s="54">
        <v>38198112.220173217</v>
      </c>
      <c r="D230" s="55">
        <v>429524.84119827632</v>
      </c>
    </row>
    <row r="231" spans="1:4">
      <c r="A231" s="52" t="s">
        <v>91</v>
      </c>
      <c r="B231" s="53">
        <v>44426</v>
      </c>
      <c r="C231" s="54">
        <v>35083949.704892762</v>
      </c>
      <c r="D231" s="55">
        <v>426021.73605559312</v>
      </c>
    </row>
    <row r="232" spans="1:4">
      <c r="A232" s="52" t="s">
        <v>91</v>
      </c>
      <c r="B232" s="53">
        <v>44427</v>
      </c>
      <c r="C232" s="54">
        <v>36547310.212716967</v>
      </c>
      <c r="D232" s="55">
        <v>439541.98482942017</v>
      </c>
    </row>
    <row r="233" spans="1:4">
      <c r="A233" s="52" t="s">
        <v>91</v>
      </c>
      <c r="B233" s="53">
        <v>44428</v>
      </c>
      <c r="C233" s="54">
        <v>30872761.469213419</v>
      </c>
      <c r="D233" s="55">
        <v>430896.40819112444</v>
      </c>
    </row>
    <row r="234" spans="1:4">
      <c r="A234" s="52" t="s">
        <v>91</v>
      </c>
      <c r="B234" s="53">
        <v>44429</v>
      </c>
      <c r="C234" s="54">
        <v>21226685.930379096</v>
      </c>
      <c r="D234" s="55">
        <v>327771.94109825074</v>
      </c>
    </row>
    <row r="235" spans="1:4">
      <c r="A235" s="52" t="s">
        <v>91</v>
      </c>
      <c r="B235" s="53">
        <v>44430</v>
      </c>
      <c r="C235" s="54">
        <v>26153430.916250441</v>
      </c>
      <c r="D235" s="55">
        <v>355062.14345462923</v>
      </c>
    </row>
    <row r="236" spans="1:4">
      <c r="A236" s="52" t="s">
        <v>91</v>
      </c>
      <c r="B236" s="53">
        <v>44431</v>
      </c>
      <c r="C236" s="54">
        <v>37643183.846528091</v>
      </c>
      <c r="D236" s="55">
        <v>445643.46754694491</v>
      </c>
    </row>
    <row r="237" spans="1:4">
      <c r="A237" s="52" t="s">
        <v>91</v>
      </c>
      <c r="B237" s="53">
        <v>44432</v>
      </c>
      <c r="C237" s="54">
        <v>38172369.471514218</v>
      </c>
      <c r="D237" s="55">
        <v>441597.5258635566</v>
      </c>
    </row>
    <row r="238" spans="1:4">
      <c r="A238" s="52" t="s">
        <v>91</v>
      </c>
      <c r="B238" s="53">
        <v>44433</v>
      </c>
      <c r="C238" s="54">
        <v>35415394.240995638</v>
      </c>
      <c r="D238" s="55">
        <v>440790.50887304178</v>
      </c>
    </row>
    <row r="239" spans="1:4">
      <c r="A239" s="52" t="s">
        <v>91</v>
      </c>
      <c r="B239" s="53">
        <v>44434</v>
      </c>
      <c r="C239" s="54">
        <v>37422858.9579698</v>
      </c>
      <c r="D239" s="55">
        <v>448719.54127760686</v>
      </c>
    </row>
    <row r="240" spans="1:4">
      <c r="A240" s="52" t="s">
        <v>91</v>
      </c>
      <c r="B240" s="53">
        <v>44435</v>
      </c>
      <c r="C240" s="54">
        <v>33264994.885955013</v>
      </c>
      <c r="D240" s="55">
        <v>449584.46083246358</v>
      </c>
    </row>
    <row r="241" spans="1:4">
      <c r="A241" s="52" t="s">
        <v>91</v>
      </c>
      <c r="B241" s="53">
        <v>44436</v>
      </c>
      <c r="C241" s="54">
        <v>28690706.617886089</v>
      </c>
      <c r="D241" s="55">
        <v>393053.46348343982</v>
      </c>
    </row>
    <row r="242" spans="1:4">
      <c r="A242" s="52" t="s">
        <v>91</v>
      </c>
      <c r="B242" s="53">
        <v>44437</v>
      </c>
      <c r="C242" s="54">
        <v>28340209.35991206</v>
      </c>
      <c r="D242" s="55">
        <v>365339.84862531145</v>
      </c>
    </row>
    <row r="243" spans="1:4">
      <c r="A243" s="52" t="s">
        <v>91</v>
      </c>
      <c r="B243" s="53">
        <v>44438</v>
      </c>
      <c r="C243" s="54">
        <v>42982097.116572127</v>
      </c>
      <c r="D243" s="55">
        <v>447387.78229774378</v>
      </c>
    </row>
    <row r="244" spans="1:4">
      <c r="A244" s="52" t="s">
        <v>91</v>
      </c>
      <c r="B244" s="53">
        <v>44439</v>
      </c>
      <c r="C244" s="54">
        <v>44479895.359403685</v>
      </c>
      <c r="D244" s="55">
        <v>514207.34154826385</v>
      </c>
    </row>
    <row r="245" spans="1:4">
      <c r="A245" s="52" t="s">
        <v>91</v>
      </c>
      <c r="B245" s="53">
        <v>44440</v>
      </c>
      <c r="C245" s="54">
        <v>45580927.127384335</v>
      </c>
      <c r="D245" s="55">
        <v>507201.13126289734</v>
      </c>
    </row>
    <row r="246" spans="1:4">
      <c r="A246" s="52" t="s">
        <v>91</v>
      </c>
      <c r="B246" s="53">
        <v>44441</v>
      </c>
      <c r="C246" s="54">
        <v>45398027.572451308</v>
      </c>
      <c r="D246" s="55">
        <v>488476.88951884455</v>
      </c>
    </row>
    <row r="247" spans="1:4">
      <c r="A247" s="52" t="s">
        <v>91</v>
      </c>
      <c r="B247" s="53">
        <v>44442</v>
      </c>
      <c r="C247" s="54">
        <v>36654900.048575275</v>
      </c>
      <c r="D247" s="55">
        <v>476527.24780279078</v>
      </c>
    </row>
    <row r="248" spans="1:4">
      <c r="A248" s="52" t="s">
        <v>91</v>
      </c>
      <c r="B248" s="53">
        <v>44443</v>
      </c>
      <c r="C248" s="54">
        <v>26960932.481286142</v>
      </c>
      <c r="D248" s="55">
        <v>368249.45248349052</v>
      </c>
    </row>
    <row r="249" spans="1:4">
      <c r="A249" s="52" t="s">
        <v>91</v>
      </c>
      <c r="B249" s="53">
        <v>44444</v>
      </c>
      <c r="C249" s="54">
        <v>27831598.132650893</v>
      </c>
      <c r="D249" s="55">
        <v>375454.70283378218</v>
      </c>
    </row>
    <row r="250" spans="1:4">
      <c r="A250" s="52" t="s">
        <v>91</v>
      </c>
      <c r="B250" s="53">
        <v>44445</v>
      </c>
      <c r="C250" s="54">
        <v>42587673.222905837</v>
      </c>
      <c r="D250" s="55">
        <v>460144.44100431242</v>
      </c>
    </row>
    <row r="251" spans="1:4">
      <c r="A251" s="52" t="s">
        <v>91</v>
      </c>
      <c r="B251" s="53">
        <v>44446</v>
      </c>
      <c r="C251" s="54">
        <v>47953717.440848067</v>
      </c>
      <c r="D251" s="55">
        <v>496641.15109104849</v>
      </c>
    </row>
    <row r="252" spans="1:4">
      <c r="A252" s="52" t="s">
        <v>91</v>
      </c>
      <c r="B252" s="53">
        <v>44447</v>
      </c>
      <c r="C252" s="54">
        <v>41383580.968456462</v>
      </c>
      <c r="D252" s="55">
        <v>470624.80515019124</v>
      </c>
    </row>
    <row r="253" spans="1:4">
      <c r="A253" s="52" t="s">
        <v>91</v>
      </c>
      <c r="B253" s="53">
        <v>44448</v>
      </c>
      <c r="C253" s="54">
        <v>42888809.543672435</v>
      </c>
      <c r="D253" s="55">
        <v>463430.41153071367</v>
      </c>
    </row>
    <row r="254" spans="1:4">
      <c r="A254" s="52" t="s">
        <v>91</v>
      </c>
      <c r="B254" s="53">
        <v>44449</v>
      </c>
      <c r="C254" s="54">
        <v>37869453.252753749</v>
      </c>
      <c r="D254" s="55">
        <v>465185.58301232662</v>
      </c>
    </row>
    <row r="255" spans="1:4">
      <c r="A255" s="52" t="s">
        <v>91</v>
      </c>
      <c r="B255" s="53">
        <v>44450</v>
      </c>
      <c r="C255" s="54">
        <v>28557135.754411805</v>
      </c>
      <c r="D255" s="55">
        <v>365394.13227938197</v>
      </c>
    </row>
    <row r="256" spans="1:4">
      <c r="A256" s="52" t="s">
        <v>91</v>
      </c>
      <c r="B256" s="53">
        <v>44451</v>
      </c>
      <c r="C256" s="54">
        <v>28119758.628038321</v>
      </c>
      <c r="D256" s="55">
        <v>359712.44315333577</v>
      </c>
    </row>
    <row r="257" spans="1:4">
      <c r="A257" s="52" t="s">
        <v>91</v>
      </c>
      <c r="B257" s="53">
        <v>44452</v>
      </c>
      <c r="C257" s="54">
        <v>42254603.401538432</v>
      </c>
      <c r="D257" s="55">
        <v>418125.27384347032</v>
      </c>
    </row>
    <row r="258" spans="1:4">
      <c r="A258" s="52" t="s">
        <v>91</v>
      </c>
      <c r="B258" s="53">
        <v>44453</v>
      </c>
      <c r="C258" s="54">
        <v>45164965.869330712</v>
      </c>
      <c r="D258" s="55">
        <v>467248.36186700582</v>
      </c>
    </row>
    <row r="259" spans="1:4">
      <c r="A259" s="52" t="s">
        <v>91</v>
      </c>
      <c r="B259" s="53">
        <v>44454</v>
      </c>
      <c r="C259" s="54">
        <v>42568666.820449874</v>
      </c>
      <c r="D259" s="55">
        <v>465149.39390961296</v>
      </c>
    </row>
    <row r="260" spans="1:4">
      <c r="A260" s="52" t="s">
        <v>91</v>
      </c>
      <c r="B260" s="53">
        <v>44455</v>
      </c>
      <c r="C260" s="54">
        <v>36792829.620977201</v>
      </c>
      <c r="D260" s="55">
        <v>434334.37294892309</v>
      </c>
    </row>
    <row r="261" spans="1:4">
      <c r="A261" s="52" t="s">
        <v>91</v>
      </c>
      <c r="B261" s="53">
        <v>44456</v>
      </c>
      <c r="C261" s="54">
        <v>36775729.157432757</v>
      </c>
      <c r="D261" s="55">
        <v>449291.32910048281</v>
      </c>
    </row>
    <row r="262" spans="1:4">
      <c r="A262" s="52" t="s">
        <v>91</v>
      </c>
      <c r="B262" s="53">
        <v>44457</v>
      </c>
      <c r="C262" s="54">
        <v>23632432.284504566</v>
      </c>
      <c r="D262" s="55">
        <v>333819.14016170497</v>
      </c>
    </row>
    <row r="263" spans="1:4">
      <c r="A263" s="52" t="s">
        <v>91</v>
      </c>
      <c r="B263" s="53">
        <v>44458</v>
      </c>
      <c r="C263" s="54">
        <v>26714921.541257784</v>
      </c>
      <c r="D263" s="55">
        <v>354591.68511935149</v>
      </c>
    </row>
    <row r="264" spans="1:4">
      <c r="A264" s="52" t="s">
        <v>91</v>
      </c>
      <c r="B264" s="53">
        <v>44459</v>
      </c>
      <c r="C264" s="54">
        <v>39140112.581210695</v>
      </c>
      <c r="D264" s="55">
        <v>424838.35239685612</v>
      </c>
    </row>
    <row r="265" spans="1:4">
      <c r="A265" s="52" t="s">
        <v>91</v>
      </c>
      <c r="B265" s="53">
        <v>44460</v>
      </c>
      <c r="C265" s="54">
        <v>39020417.93575374</v>
      </c>
      <c r="D265" s="55">
        <v>482545.49558407406</v>
      </c>
    </row>
    <row r="266" spans="1:4">
      <c r="A266" s="52" t="s">
        <v>91</v>
      </c>
      <c r="B266" s="53">
        <v>44461</v>
      </c>
      <c r="C266" s="54">
        <v>37572588.366617799</v>
      </c>
      <c r="D266" s="55">
        <v>433766.20403631846</v>
      </c>
    </row>
    <row r="267" spans="1:4">
      <c r="A267" s="52" t="s">
        <v>91</v>
      </c>
      <c r="B267" s="53">
        <v>44462</v>
      </c>
      <c r="C267" s="54">
        <v>36793895.72865998</v>
      </c>
      <c r="D267" s="55">
        <v>439292.28002069582</v>
      </c>
    </row>
    <row r="268" spans="1:4">
      <c r="A268" s="52" t="s">
        <v>91</v>
      </c>
      <c r="B268" s="53">
        <v>44463</v>
      </c>
      <c r="C268" s="54">
        <v>34331708.007176585</v>
      </c>
      <c r="D268" s="55">
        <v>450337.19416890788</v>
      </c>
    </row>
    <row r="269" spans="1:4">
      <c r="A269" s="52" t="s">
        <v>91</v>
      </c>
      <c r="B269" s="53">
        <v>44464</v>
      </c>
      <c r="C269" s="54">
        <v>23679761.849326551</v>
      </c>
      <c r="D269" s="55">
        <v>341516.56230890256</v>
      </c>
    </row>
    <row r="270" spans="1:4">
      <c r="A270" s="52" t="s">
        <v>91</v>
      </c>
      <c r="B270" s="53">
        <v>44465</v>
      </c>
      <c r="C270" s="54">
        <v>27229697.283282172</v>
      </c>
      <c r="D270" s="55">
        <v>368097.45825209311</v>
      </c>
    </row>
    <row r="271" spans="1:4">
      <c r="A271" s="52" t="s">
        <v>91</v>
      </c>
      <c r="B271" s="53">
        <v>44466</v>
      </c>
      <c r="C271" s="54">
        <v>41421305.96213121</v>
      </c>
      <c r="D271" s="55">
        <v>449591.69865300629</v>
      </c>
    </row>
    <row r="272" spans="1:4">
      <c r="A272" s="52" t="s">
        <v>91</v>
      </c>
      <c r="B272" s="53">
        <v>44467</v>
      </c>
      <c r="C272" s="54">
        <v>39730298.515334718</v>
      </c>
      <c r="D272" s="55">
        <v>458211.94291940244</v>
      </c>
    </row>
    <row r="273" spans="1:4">
      <c r="A273" s="52" t="s">
        <v>91</v>
      </c>
      <c r="B273" s="53">
        <v>44468</v>
      </c>
      <c r="C273" s="54">
        <v>45065378.760828868</v>
      </c>
      <c r="D273" s="55">
        <v>529120.87077656714</v>
      </c>
    </row>
    <row r="274" spans="1:4">
      <c r="A274" s="52" t="s">
        <v>91</v>
      </c>
      <c r="B274" s="53">
        <v>44469</v>
      </c>
      <c r="C274" s="54">
        <v>42514535.005437829</v>
      </c>
      <c r="D274" s="55">
        <v>492913.67351154052</v>
      </c>
    </row>
    <row r="275" spans="1:4">
      <c r="A275" s="52" t="s">
        <v>91</v>
      </c>
      <c r="B275" s="53">
        <v>44470</v>
      </c>
      <c r="C275" s="54">
        <v>41832088.484158225</v>
      </c>
      <c r="D275" s="55">
        <v>522567.02427512157</v>
      </c>
    </row>
    <row r="276" spans="1:4">
      <c r="A276" s="52" t="s">
        <v>91</v>
      </c>
      <c r="B276" s="53">
        <v>44471</v>
      </c>
      <c r="C276" s="54">
        <v>31013888.38397136</v>
      </c>
      <c r="D276" s="55">
        <v>402571.19749713503</v>
      </c>
    </row>
    <row r="277" spans="1:4">
      <c r="A277" s="52" t="s">
        <v>91</v>
      </c>
      <c r="B277" s="53">
        <v>44472</v>
      </c>
      <c r="C277" s="54">
        <v>36155474.783216961</v>
      </c>
      <c r="D277" s="55">
        <v>444460.08388820791</v>
      </c>
    </row>
    <row r="278" spans="1:4">
      <c r="A278" s="52" t="s">
        <v>91</v>
      </c>
      <c r="B278" s="53">
        <v>44473</v>
      </c>
      <c r="C278" s="54">
        <v>41877441.178204007</v>
      </c>
      <c r="D278" s="55">
        <v>440700.0361162576</v>
      </c>
    </row>
    <row r="279" spans="1:4">
      <c r="A279" s="52" t="s">
        <v>91</v>
      </c>
      <c r="B279" s="53">
        <v>44474</v>
      </c>
      <c r="C279" s="54">
        <v>45096383.326254085</v>
      </c>
      <c r="D279" s="55">
        <v>493152.52158945071</v>
      </c>
    </row>
    <row r="280" spans="1:4">
      <c r="A280" s="52" t="s">
        <v>91</v>
      </c>
      <c r="B280" s="53">
        <v>44475</v>
      </c>
      <c r="C280" s="54">
        <v>44499915.746477999</v>
      </c>
      <c r="D280" s="55">
        <v>533597.46278224816</v>
      </c>
    </row>
    <row r="281" spans="1:4">
      <c r="A281" s="52" t="s">
        <v>91</v>
      </c>
      <c r="B281" s="53">
        <v>44476</v>
      </c>
      <c r="C281" s="54">
        <v>36422515.425671548</v>
      </c>
      <c r="D281" s="55">
        <v>470682.70771453308</v>
      </c>
    </row>
    <row r="282" spans="1:4">
      <c r="A282" s="52" t="s">
        <v>91</v>
      </c>
      <c r="B282" s="53">
        <v>44477</v>
      </c>
      <c r="C282" s="54">
        <v>33071058.963739254</v>
      </c>
      <c r="D282" s="55">
        <v>485306.7241211271</v>
      </c>
    </row>
    <row r="283" spans="1:4">
      <c r="A283" s="52" t="s">
        <v>91</v>
      </c>
      <c r="B283" s="53">
        <v>44478</v>
      </c>
      <c r="C283" s="54">
        <v>24394572.336582266</v>
      </c>
      <c r="D283" s="55">
        <v>356567.6101275179</v>
      </c>
    </row>
    <row r="284" spans="1:4">
      <c r="A284" s="52" t="s">
        <v>91</v>
      </c>
      <c r="B284" s="53">
        <v>44479</v>
      </c>
      <c r="C284" s="54">
        <v>28423130.634527769</v>
      </c>
      <c r="D284" s="55">
        <v>372787.5659637847</v>
      </c>
    </row>
    <row r="285" spans="1:4">
      <c r="A285" s="52" t="s">
        <v>91</v>
      </c>
      <c r="B285" s="53">
        <v>44480</v>
      </c>
      <c r="C285" s="54">
        <v>37666010.799347319</v>
      </c>
      <c r="D285" s="55">
        <v>435014.72807994008</v>
      </c>
    </row>
    <row r="286" spans="1:4">
      <c r="A286" s="52" t="s">
        <v>91</v>
      </c>
      <c r="B286" s="53">
        <v>44481</v>
      </c>
      <c r="C286" s="54">
        <v>38812749.906060003</v>
      </c>
      <c r="D286" s="55">
        <v>449580.84192219219</v>
      </c>
    </row>
    <row r="287" spans="1:4">
      <c r="A287" s="52" t="s">
        <v>91</v>
      </c>
      <c r="B287" s="53">
        <v>44482</v>
      </c>
      <c r="C287" s="54">
        <v>37062926.978901707</v>
      </c>
      <c r="D287" s="55">
        <v>474801.02760334872</v>
      </c>
    </row>
    <row r="288" spans="1:4">
      <c r="A288" s="52" t="s">
        <v>91</v>
      </c>
      <c r="B288" s="53">
        <v>44483</v>
      </c>
      <c r="C288" s="54">
        <v>37694480.802090302</v>
      </c>
      <c r="D288" s="55">
        <v>446562.6707558721</v>
      </c>
    </row>
    <row r="289" spans="1:4">
      <c r="A289" s="52" t="s">
        <v>91</v>
      </c>
      <c r="B289" s="53">
        <v>44484</v>
      </c>
      <c r="C289" s="54">
        <v>33585019.450391456</v>
      </c>
      <c r="D289" s="55">
        <v>454878.92655947345</v>
      </c>
    </row>
    <row r="290" spans="1:4">
      <c r="A290" s="52" t="s">
        <v>91</v>
      </c>
      <c r="B290" s="53">
        <v>44485</v>
      </c>
      <c r="C290" s="54">
        <v>23740442.420203675</v>
      </c>
      <c r="D290" s="55">
        <v>346814.64694618387</v>
      </c>
    </row>
    <row r="291" spans="1:4">
      <c r="A291" s="52" t="s">
        <v>91</v>
      </c>
      <c r="B291" s="53">
        <v>44486</v>
      </c>
      <c r="C291" s="54">
        <v>27118100.038582552</v>
      </c>
      <c r="D291" s="55">
        <v>364735.49060999317</v>
      </c>
    </row>
    <row r="292" spans="1:4">
      <c r="A292" s="52" t="s">
        <v>91</v>
      </c>
      <c r="B292" s="53">
        <v>44487</v>
      </c>
      <c r="C292" s="54">
        <v>35349936.103114143</v>
      </c>
      <c r="D292" s="55">
        <v>411043.06644240516</v>
      </c>
    </row>
    <row r="293" spans="1:4">
      <c r="A293" s="52" t="s">
        <v>91</v>
      </c>
      <c r="B293" s="53">
        <v>44488</v>
      </c>
      <c r="C293" s="54">
        <v>36660533.21838998</v>
      </c>
      <c r="D293" s="55">
        <v>444543.31882444932</v>
      </c>
    </row>
    <row r="294" spans="1:4">
      <c r="A294" s="52" t="s">
        <v>91</v>
      </c>
      <c r="B294" s="53">
        <v>44489</v>
      </c>
      <c r="C294" s="54">
        <v>38624751.321965672</v>
      </c>
      <c r="D294" s="55">
        <v>456069.54803875322</v>
      </c>
    </row>
    <row r="295" spans="1:4">
      <c r="A295" s="52" t="s">
        <v>91</v>
      </c>
      <c r="B295" s="53">
        <v>44490</v>
      </c>
      <c r="C295" s="54">
        <v>38877644.555704877</v>
      </c>
      <c r="D295" s="55">
        <v>493253.85107704898</v>
      </c>
    </row>
    <row r="296" spans="1:4">
      <c r="A296" s="52" t="s">
        <v>91</v>
      </c>
      <c r="B296" s="53">
        <v>44491</v>
      </c>
      <c r="C296" s="54">
        <v>34592484.316491835</v>
      </c>
      <c r="D296" s="55">
        <v>469274.9516189713</v>
      </c>
    </row>
    <row r="297" spans="1:4">
      <c r="A297" s="52" t="s">
        <v>91</v>
      </c>
      <c r="B297" s="53">
        <v>44492</v>
      </c>
      <c r="C297" s="54">
        <v>25990807.145552468</v>
      </c>
      <c r="D297" s="55">
        <v>361775.22200801497</v>
      </c>
    </row>
    <row r="298" spans="1:4">
      <c r="A298" s="52" t="s">
        <v>91</v>
      </c>
      <c r="B298" s="53">
        <v>44493</v>
      </c>
      <c r="C298" s="54">
        <v>28120758.063281208</v>
      </c>
      <c r="D298" s="55">
        <v>370536.60377499444</v>
      </c>
    </row>
    <row r="299" spans="1:4">
      <c r="A299" s="52" t="s">
        <v>91</v>
      </c>
      <c r="B299" s="53">
        <v>44494</v>
      </c>
      <c r="C299" s="54">
        <v>38397338.750524938</v>
      </c>
      <c r="D299" s="55">
        <v>428692.49183586193</v>
      </c>
    </row>
    <row r="300" spans="1:4">
      <c r="A300" s="52" t="s">
        <v>91</v>
      </c>
      <c r="B300" s="53">
        <v>44495</v>
      </c>
      <c r="C300" s="54">
        <v>36821246.83466322</v>
      </c>
      <c r="D300" s="55">
        <v>423184.51040284138</v>
      </c>
    </row>
    <row r="301" spans="1:4">
      <c r="A301" s="52" t="s">
        <v>91</v>
      </c>
      <c r="B301" s="53">
        <v>44496</v>
      </c>
      <c r="C301" s="54">
        <v>39286985.511266336</v>
      </c>
      <c r="D301" s="55">
        <v>455400.04963855032</v>
      </c>
    </row>
    <row r="302" spans="1:4">
      <c r="A302" s="52" t="s">
        <v>91</v>
      </c>
      <c r="B302" s="53">
        <v>44497</v>
      </c>
      <c r="C302" s="54">
        <v>38814806.930136085</v>
      </c>
      <c r="D302" s="55">
        <v>474504.27696109662</v>
      </c>
    </row>
    <row r="303" spans="1:4">
      <c r="A303" s="52" t="s">
        <v>91</v>
      </c>
      <c r="B303" s="53">
        <v>44498</v>
      </c>
      <c r="C303" s="54">
        <v>38169503.939814568</v>
      </c>
      <c r="D303" s="55">
        <v>531263.26565721643</v>
      </c>
    </row>
    <row r="304" spans="1:4">
      <c r="A304" s="52" t="s">
        <v>91</v>
      </c>
      <c r="B304" s="53">
        <v>44499</v>
      </c>
      <c r="C304" s="54">
        <v>30663991.338965453</v>
      </c>
      <c r="D304" s="55">
        <v>389517.78814831428</v>
      </c>
    </row>
    <row r="305" spans="1:4">
      <c r="A305" s="52" t="s">
        <v>91</v>
      </c>
      <c r="B305" s="53">
        <v>44500</v>
      </c>
      <c r="C305" s="54">
        <v>27248746.755695149</v>
      </c>
      <c r="D305" s="55">
        <v>358724.4806492526</v>
      </c>
    </row>
    <row r="306" spans="1:4">
      <c r="A306" s="52" t="s">
        <v>91</v>
      </c>
      <c r="B306" s="53">
        <v>44501</v>
      </c>
      <c r="C306" s="54">
        <v>34654138.451363191</v>
      </c>
      <c r="D306" s="55">
        <v>406345.72091017081</v>
      </c>
    </row>
    <row r="307" spans="1:4">
      <c r="A307" s="52" t="s">
        <v>91</v>
      </c>
      <c r="B307" s="53">
        <v>44502</v>
      </c>
      <c r="C307" s="54">
        <v>42960449.336476743</v>
      </c>
      <c r="D307" s="55">
        <v>474934.92728338932</v>
      </c>
    </row>
    <row r="308" spans="1:4">
      <c r="A308" s="52" t="s">
        <v>91</v>
      </c>
      <c r="B308" s="53">
        <v>44503</v>
      </c>
      <c r="C308" s="54">
        <v>38511195.393209174</v>
      </c>
      <c r="D308" s="55">
        <v>451361.34577570471</v>
      </c>
    </row>
    <row r="309" spans="1:4">
      <c r="A309" s="52" t="s">
        <v>91</v>
      </c>
      <c r="B309" s="53">
        <v>44504</v>
      </c>
      <c r="C309" s="54">
        <v>43165201.863074563</v>
      </c>
      <c r="D309" s="55">
        <v>510461.76941739902</v>
      </c>
    </row>
    <row r="310" spans="1:4">
      <c r="A310" s="52" t="s">
        <v>91</v>
      </c>
      <c r="B310" s="53">
        <v>44505</v>
      </c>
      <c r="C310" s="54">
        <v>38322649.114415459</v>
      </c>
      <c r="D310" s="55">
        <v>528194.42974709719</v>
      </c>
    </row>
    <row r="311" spans="1:4">
      <c r="A311" s="52" t="s">
        <v>91</v>
      </c>
      <c r="B311" s="53">
        <v>44506</v>
      </c>
      <c r="C311" s="54">
        <v>28408426.543873068</v>
      </c>
      <c r="D311" s="55">
        <v>394504.64650225802</v>
      </c>
    </row>
    <row r="312" spans="1:4">
      <c r="A312" s="52" t="s">
        <v>91</v>
      </c>
      <c r="B312" s="53">
        <v>44507</v>
      </c>
      <c r="C312" s="54">
        <v>31178852.042609416</v>
      </c>
      <c r="D312" s="55">
        <v>424563.31521623221</v>
      </c>
    </row>
    <row r="313" spans="1:4">
      <c r="A313" s="52" t="s">
        <v>91</v>
      </c>
      <c r="B313" s="53">
        <v>44508</v>
      </c>
      <c r="C313" s="54">
        <v>38147115.297909155</v>
      </c>
      <c r="D313" s="55">
        <v>442708.53131686628</v>
      </c>
    </row>
    <row r="314" spans="1:4">
      <c r="A314" s="52" t="s">
        <v>91</v>
      </c>
      <c r="B314" s="53">
        <v>44509</v>
      </c>
      <c r="C314" s="54">
        <v>40953797.181630209</v>
      </c>
      <c r="D314" s="55">
        <v>460061.20606807095</v>
      </c>
    </row>
    <row r="315" spans="1:4">
      <c r="A315" s="52" t="s">
        <v>91</v>
      </c>
      <c r="B315" s="53">
        <v>44510</v>
      </c>
      <c r="C315" s="54">
        <v>38495678.250080675</v>
      </c>
      <c r="D315" s="55">
        <v>447329.87973340193</v>
      </c>
    </row>
    <row r="316" spans="1:4">
      <c r="A316" s="52" t="s">
        <v>91</v>
      </c>
      <c r="B316" s="53">
        <v>44511</v>
      </c>
      <c r="C316" s="54">
        <v>33010849.535012536</v>
      </c>
      <c r="D316" s="55">
        <v>426767.23157149472</v>
      </c>
    </row>
    <row r="317" spans="1:4">
      <c r="A317" s="52" t="s">
        <v>91</v>
      </c>
      <c r="B317" s="53">
        <v>44512</v>
      </c>
      <c r="C317" s="54">
        <v>32805474.517630238</v>
      </c>
      <c r="D317" s="55">
        <v>439589.03066294792</v>
      </c>
    </row>
    <row r="318" spans="1:4">
      <c r="A318" s="52" t="s">
        <v>91</v>
      </c>
      <c r="B318" s="53">
        <v>44513</v>
      </c>
      <c r="C318" s="54">
        <v>25173181.505914748</v>
      </c>
      <c r="D318" s="55">
        <v>371571.61211260542</v>
      </c>
    </row>
    <row r="319" spans="1:4">
      <c r="A319" s="52" t="s">
        <v>91</v>
      </c>
      <c r="B319" s="53">
        <v>44514</v>
      </c>
      <c r="C319" s="54">
        <v>27507988.962175008</v>
      </c>
      <c r="D319" s="55">
        <v>377846.80252315575</v>
      </c>
    </row>
    <row r="320" spans="1:4">
      <c r="A320" s="52" t="s">
        <v>91</v>
      </c>
      <c r="B320" s="53">
        <v>44515</v>
      </c>
      <c r="C320" s="54">
        <v>37175488.661302209</v>
      </c>
      <c r="D320" s="55">
        <v>467400.35609840322</v>
      </c>
    </row>
    <row r="321" spans="1:4">
      <c r="A321" s="52" t="s">
        <v>91</v>
      </c>
      <c r="B321" s="53">
        <v>44516</v>
      </c>
      <c r="C321" s="54">
        <v>34390250.742003873</v>
      </c>
      <c r="D321" s="55">
        <v>432651.5796727374</v>
      </c>
    </row>
    <row r="322" spans="1:4">
      <c r="A322" s="52" t="s">
        <v>91</v>
      </c>
      <c r="B322" s="53">
        <v>44517</v>
      </c>
      <c r="C322" s="54">
        <v>36073397.774901144</v>
      </c>
      <c r="D322" s="55">
        <v>466010.6945541983</v>
      </c>
    </row>
    <row r="323" spans="1:4">
      <c r="A323" s="52" t="s">
        <v>91</v>
      </c>
      <c r="B323" s="53">
        <v>44518</v>
      </c>
      <c r="C323" s="54">
        <v>35964111.12910717</v>
      </c>
      <c r="D323" s="55">
        <v>465674.13589896116</v>
      </c>
    </row>
    <row r="324" spans="1:4">
      <c r="A324" s="52" t="s">
        <v>91</v>
      </c>
      <c r="B324" s="53">
        <v>44519</v>
      </c>
      <c r="C324" s="54">
        <v>34806530.695783816</v>
      </c>
      <c r="D324" s="55">
        <v>494050.01133674971</v>
      </c>
    </row>
    <row r="325" spans="1:4">
      <c r="A325" s="52" t="s">
        <v>91</v>
      </c>
      <c r="B325" s="53">
        <v>44520</v>
      </c>
      <c r="C325" s="54">
        <v>27190040.984430641</v>
      </c>
      <c r="D325" s="55">
        <v>394584.26252822811</v>
      </c>
    </row>
    <row r="326" spans="1:4">
      <c r="A326" s="52" t="s">
        <v>91</v>
      </c>
      <c r="B326" s="53">
        <v>44521</v>
      </c>
      <c r="C326" s="54">
        <v>29755687.616930202</v>
      </c>
      <c r="D326" s="55">
        <v>402983.75326807087</v>
      </c>
    </row>
    <row r="327" spans="1:4">
      <c r="A327" s="52" t="s">
        <v>91</v>
      </c>
      <c r="B327" s="53">
        <v>44522</v>
      </c>
      <c r="C327" s="54">
        <v>40245106.368079588</v>
      </c>
      <c r="D327" s="55">
        <v>453796.87238833471</v>
      </c>
    </row>
    <row r="328" spans="1:4">
      <c r="A328" s="52" t="s">
        <v>91</v>
      </c>
      <c r="B328" s="53">
        <v>44523</v>
      </c>
      <c r="C328" s="54">
        <v>41127959.997605763</v>
      </c>
      <c r="D328" s="55">
        <v>507085.3261342136</v>
      </c>
    </row>
    <row r="329" spans="1:4">
      <c r="A329" s="52" t="s">
        <v>91</v>
      </c>
      <c r="B329" s="53">
        <v>44524</v>
      </c>
      <c r="C329" s="54">
        <v>42179389.922044858</v>
      </c>
      <c r="D329" s="55">
        <v>525425.96338950156</v>
      </c>
    </row>
    <row r="330" spans="1:4">
      <c r="A330" s="52" t="s">
        <v>91</v>
      </c>
      <c r="B330" s="53">
        <v>44525</v>
      </c>
      <c r="C330" s="54">
        <v>44020555.96247565</v>
      </c>
      <c r="D330" s="55">
        <v>533412.89835840848</v>
      </c>
    </row>
    <row r="331" spans="1:4">
      <c r="A331" s="52" t="s">
        <v>91</v>
      </c>
      <c r="B331" s="53">
        <v>44526</v>
      </c>
      <c r="C331" s="54">
        <v>73382049.397544131</v>
      </c>
      <c r="D331" s="55">
        <v>774946.20768998389</v>
      </c>
    </row>
    <row r="332" spans="1:4">
      <c r="A332" s="52" t="s">
        <v>91</v>
      </c>
      <c r="B332" s="53">
        <v>44527</v>
      </c>
      <c r="C332" s="54">
        <v>38696012.150378108</v>
      </c>
      <c r="D332" s="55">
        <v>479302.95198092924</v>
      </c>
    </row>
    <row r="333" spans="1:4">
      <c r="A333" s="52" t="s">
        <v>91</v>
      </c>
      <c r="B333" s="53">
        <v>44528</v>
      </c>
      <c r="C333" s="54">
        <v>44241980.56865228</v>
      </c>
      <c r="D333" s="55">
        <v>513943.16109845403</v>
      </c>
    </row>
    <row r="334" spans="1:4">
      <c r="A334" s="52" t="s">
        <v>91</v>
      </c>
      <c r="B334" s="53">
        <v>44529</v>
      </c>
      <c r="C334" s="54">
        <v>51490107.859998941</v>
      </c>
      <c r="D334" s="55">
        <v>550085.21797859611</v>
      </c>
    </row>
    <row r="335" spans="1:4">
      <c r="A335" s="52" t="s">
        <v>91</v>
      </c>
      <c r="B335" s="53">
        <v>44530</v>
      </c>
      <c r="C335" s="54">
        <v>43929878.051333301</v>
      </c>
      <c r="D335" s="55">
        <v>552860.92215673462</v>
      </c>
    </row>
    <row r="336" spans="1:4">
      <c r="A336" s="52" t="s">
        <v>91</v>
      </c>
      <c r="B336" s="53">
        <v>44531</v>
      </c>
      <c r="C336" s="54">
        <v>45673900.705294013</v>
      </c>
      <c r="D336" s="55">
        <v>575070.17449211387</v>
      </c>
    </row>
    <row r="337" spans="1:4">
      <c r="A337" s="52" t="s">
        <v>91</v>
      </c>
      <c r="B337" s="53">
        <v>44532</v>
      </c>
      <c r="C337" s="54">
        <v>40100161.303458974</v>
      </c>
      <c r="D337" s="55">
        <v>513414.80019883445</v>
      </c>
    </row>
    <row r="338" spans="1:4">
      <c r="A338" s="52" t="s">
        <v>91</v>
      </c>
      <c r="B338" s="53">
        <v>44533</v>
      </c>
      <c r="C338" s="54">
        <v>37516387.049317859</v>
      </c>
      <c r="D338" s="55">
        <v>547020.00097874831</v>
      </c>
    </row>
    <row r="339" spans="1:4">
      <c r="A339" s="52" t="s">
        <v>91</v>
      </c>
      <c r="B339" s="53">
        <v>44534</v>
      </c>
      <c r="C339" s="54">
        <v>30857739.473241054</v>
      </c>
      <c r="D339" s="55">
        <v>440479.28258970421</v>
      </c>
    </row>
    <row r="340" spans="1:4">
      <c r="A340" s="52" t="s">
        <v>91</v>
      </c>
      <c r="B340" s="53">
        <v>44535</v>
      </c>
      <c r="C340" s="54">
        <v>29978219.290062603</v>
      </c>
      <c r="D340" s="55">
        <v>419153.04436053854</v>
      </c>
    </row>
    <row r="341" spans="1:4">
      <c r="A341" s="52" t="s">
        <v>91</v>
      </c>
      <c r="B341" s="53">
        <v>44536</v>
      </c>
      <c r="C341" s="54">
        <v>42302226.083582155</v>
      </c>
      <c r="D341" s="55">
        <v>504139.53317332087</v>
      </c>
    </row>
    <row r="342" spans="1:4">
      <c r="A342" s="52" t="s">
        <v>91</v>
      </c>
      <c r="B342" s="53">
        <v>44537</v>
      </c>
      <c r="C342" s="54">
        <v>45134134.740072392</v>
      </c>
      <c r="D342" s="55">
        <v>564984.27156581404</v>
      </c>
    </row>
    <row r="343" spans="1:4">
      <c r="A343" s="52" t="s">
        <v>91</v>
      </c>
      <c r="B343" s="53">
        <v>44538</v>
      </c>
      <c r="C343" s="54">
        <v>43231514.732853025</v>
      </c>
      <c r="D343" s="55">
        <v>545069.40834248147</v>
      </c>
    </row>
    <row r="344" spans="1:4">
      <c r="A344" s="52" t="s">
        <v>91</v>
      </c>
      <c r="B344" s="53">
        <v>44539</v>
      </c>
      <c r="C344" s="54">
        <v>41309763.255633786</v>
      </c>
      <c r="D344" s="55">
        <v>542471.03076763998</v>
      </c>
    </row>
    <row r="345" spans="1:4">
      <c r="A345" s="52" t="s">
        <v>91</v>
      </c>
      <c r="B345" s="53">
        <v>44540</v>
      </c>
      <c r="C345" s="54">
        <v>43363497.028475709</v>
      </c>
      <c r="D345" s="55">
        <v>581732.58830170042</v>
      </c>
    </row>
    <row r="346" spans="1:4">
      <c r="A346" s="52" t="s">
        <v>91</v>
      </c>
      <c r="B346" s="53">
        <v>44541</v>
      </c>
      <c r="C346" s="54">
        <v>32337200.167727895</v>
      </c>
      <c r="D346" s="55">
        <v>470490.90547015064</v>
      </c>
    </row>
    <row r="347" spans="1:4">
      <c r="A347" s="52" t="s">
        <v>91</v>
      </c>
      <c r="B347" s="53">
        <v>44542</v>
      </c>
      <c r="C347" s="54">
        <v>37534843.319980897</v>
      </c>
      <c r="D347" s="55">
        <v>482027.99141526857</v>
      </c>
    </row>
    <row r="348" spans="1:4">
      <c r="A348" s="52" t="s">
        <v>91</v>
      </c>
      <c r="B348" s="53">
        <v>44543</v>
      </c>
      <c r="C348" s="54">
        <v>49305175.994089678</v>
      </c>
      <c r="D348" s="55">
        <v>546799.24745219492</v>
      </c>
    </row>
    <row r="349" spans="1:4">
      <c r="A349" s="52" t="s">
        <v>91</v>
      </c>
      <c r="B349" s="53">
        <v>44544</v>
      </c>
      <c r="C349" s="54">
        <v>54497085.5799824</v>
      </c>
      <c r="D349" s="55">
        <v>592513.32200010272</v>
      </c>
    </row>
    <row r="350" spans="1:4">
      <c r="A350" s="52" t="s">
        <v>91</v>
      </c>
      <c r="B350" s="53">
        <v>44545</v>
      </c>
      <c r="C350" s="54">
        <v>51333325.495222352</v>
      </c>
      <c r="D350" s="55">
        <v>631785.73626497725</v>
      </c>
    </row>
    <row r="351" spans="1:4">
      <c r="A351" s="52" t="s">
        <v>91</v>
      </c>
      <c r="B351" s="53">
        <v>44546</v>
      </c>
      <c r="C351" s="54">
        <v>44095641.04007142</v>
      </c>
      <c r="D351" s="55">
        <v>579362.20207395509</v>
      </c>
    </row>
    <row r="352" spans="1:4">
      <c r="A352" s="52" t="s">
        <v>91</v>
      </c>
      <c r="B352" s="53">
        <v>44547</v>
      </c>
      <c r="C352" s="54">
        <v>43308191.698017143</v>
      </c>
      <c r="D352" s="55">
        <v>595401.2123966536</v>
      </c>
    </row>
    <row r="353" spans="1:4">
      <c r="A353" s="52" t="s">
        <v>91</v>
      </c>
      <c r="B353" s="53">
        <v>44548</v>
      </c>
      <c r="C353" s="54">
        <v>35536550.191180505</v>
      </c>
      <c r="D353" s="55">
        <v>497021.136669542</v>
      </c>
    </row>
    <row r="354" spans="1:4">
      <c r="A354" s="52" t="s">
        <v>91</v>
      </c>
      <c r="B354" s="53">
        <v>44549</v>
      </c>
      <c r="C354" s="54">
        <v>38350131.11356774</v>
      </c>
      <c r="D354" s="55">
        <v>522299.22491504042</v>
      </c>
    </row>
    <row r="355" spans="1:4">
      <c r="A355" s="52" t="s">
        <v>91</v>
      </c>
      <c r="B355" s="53">
        <v>44550</v>
      </c>
      <c r="C355" s="54">
        <v>49688967.536430597</v>
      </c>
      <c r="D355" s="55">
        <v>595517.01752533729</v>
      </c>
    </row>
    <row r="356" spans="1:4">
      <c r="A356" s="52" t="s">
        <v>91</v>
      </c>
      <c r="B356" s="53">
        <v>44551</v>
      </c>
      <c r="C356" s="54">
        <v>44292486.529999025</v>
      </c>
      <c r="D356" s="55">
        <v>558122.81769130228</v>
      </c>
    </row>
    <row r="357" spans="1:4">
      <c r="A357" s="52" t="s">
        <v>91</v>
      </c>
      <c r="B357" s="53">
        <v>44552</v>
      </c>
      <c r="C357" s="54">
        <v>40963837.158207342</v>
      </c>
      <c r="D357" s="55">
        <v>565078.36323286954</v>
      </c>
    </row>
    <row r="358" spans="1:4">
      <c r="A358" s="52" t="s">
        <v>91</v>
      </c>
      <c r="B358" s="53">
        <v>44553</v>
      </c>
      <c r="C358" s="54">
        <v>36464805.878704965</v>
      </c>
      <c r="D358" s="55">
        <v>501486.87194440886</v>
      </c>
    </row>
    <row r="359" spans="1:4">
      <c r="A359" s="52" t="s">
        <v>91</v>
      </c>
      <c r="B359" s="53">
        <v>44554</v>
      </c>
      <c r="C359" s="54">
        <v>24165855.839573555</v>
      </c>
      <c r="D359" s="55">
        <v>300684.39771706884</v>
      </c>
    </row>
    <row r="360" spans="1:4">
      <c r="A360" s="52" t="s">
        <v>91</v>
      </c>
      <c r="B360" s="53">
        <v>44555</v>
      </c>
      <c r="C360" s="54">
        <v>16759547.482021052</v>
      </c>
      <c r="D360" s="55">
        <v>219143.11148262792</v>
      </c>
    </row>
    <row r="361" spans="1:4">
      <c r="A361" s="52" t="s">
        <v>91</v>
      </c>
      <c r="B361" s="53">
        <v>44556</v>
      </c>
      <c r="C361" s="54">
        <v>24401306.135912769</v>
      </c>
      <c r="D361" s="55">
        <v>339949.57416140067</v>
      </c>
    </row>
    <row r="362" spans="1:4">
      <c r="A362" s="52" t="s">
        <v>91</v>
      </c>
      <c r="B362" s="53">
        <v>44557</v>
      </c>
      <c r="C362" s="54">
        <v>38107042.980597414</v>
      </c>
      <c r="D362" s="55">
        <v>461682.47786964336</v>
      </c>
    </row>
    <row r="363" spans="1:4">
      <c r="A363" s="52" t="s">
        <v>91</v>
      </c>
      <c r="B363" s="53">
        <v>44558</v>
      </c>
      <c r="C363" s="54">
        <v>38731081.722021349</v>
      </c>
      <c r="D363" s="55">
        <v>481333.16064316611</v>
      </c>
    </row>
    <row r="364" spans="1:4">
      <c r="A364" s="52" t="s">
        <v>91</v>
      </c>
      <c r="B364" s="53">
        <v>44559</v>
      </c>
      <c r="C364" s="54">
        <v>38639366.008610986</v>
      </c>
      <c r="D364" s="55">
        <v>515093.97456474876</v>
      </c>
    </row>
    <row r="365" spans="1:4">
      <c r="A365" s="52" t="s">
        <v>91</v>
      </c>
      <c r="B365" s="53">
        <v>44560</v>
      </c>
      <c r="C365" s="54">
        <v>36049802.200824715</v>
      </c>
      <c r="D365" s="55">
        <v>453952.4855300035</v>
      </c>
    </row>
    <row r="366" spans="1:4">
      <c r="A366" s="52" t="s">
        <v>91</v>
      </c>
      <c r="B366" s="53">
        <v>44561</v>
      </c>
      <c r="C366" s="54">
        <v>23424351.881013121</v>
      </c>
      <c r="D366" s="55">
        <v>256334.65234146643</v>
      </c>
    </row>
    <row r="367" spans="1:4">
      <c r="A367" s="56"/>
      <c r="B367" s="52" t="s">
        <v>129</v>
      </c>
      <c r="C367" s="57">
        <v>11735632428.074347</v>
      </c>
      <c r="D367" s="58">
        <v>150262524.93000007</v>
      </c>
    </row>
    <row r="368" spans="1:4">
      <c r="C368" s="31"/>
    </row>
    <row r="369" spans="1:4">
      <c r="A369" s="11" t="s">
        <v>110</v>
      </c>
    </row>
    <row r="370" spans="1:4">
      <c r="A370" s="19" t="s">
        <v>120</v>
      </c>
    </row>
    <row r="371" spans="1:4" s="1" customFormat="1">
      <c r="A371" s="19" t="s">
        <v>123</v>
      </c>
      <c r="C371" s="9"/>
      <c r="D371" s="9"/>
    </row>
    <row r="372" spans="1:4" s="1" customFormat="1">
      <c r="A372" s="12"/>
      <c r="C372" s="9"/>
      <c r="D372" s="9"/>
    </row>
    <row r="373" spans="1:4" s="82" customFormat="1" ht="14">
      <c r="A373" s="129" t="s">
        <v>135</v>
      </c>
      <c r="B373" s="130"/>
      <c r="C373" s="130"/>
    </row>
    <row r="374" spans="1:4" s="130" customFormat="1" ht="14"/>
    <row r="375" spans="1:4" s="130" customFormat="1" ht="14"/>
    <row r="376" spans="1:4" s="130" customFormat="1" ht="14"/>
    <row r="377" spans="1:4" s="130" customFormat="1" ht="14"/>
    <row r="378" spans="1:4" s="130" customFormat="1" ht="14">
      <c r="A378" s="182"/>
    </row>
    <row r="379" spans="1:4" s="130" customFormat="1" ht="14"/>
    <row r="380" spans="1:4" s="130" customFormat="1" ht="14"/>
    <row r="381" spans="1:4" s="130" customFormat="1" ht="14"/>
    <row r="382" spans="1:4" s="82" customFormat="1" ht="14"/>
    <row r="383" spans="1:4" s="82" customFormat="1" ht="14"/>
  </sheetData>
  <conditionalFormatting sqref="C2:D366">
    <cfRule type="containsBlanks" dxfId="1" priority="1">
      <formula>LEN(TRIM(C2))=0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D5D47-7384-C644-86F6-9F9EE17E537A}">
  <dimension ref="A1:H55"/>
  <sheetViews>
    <sheetView tabSelected="1" workbookViewId="0">
      <selection activeCell="H32" sqref="H32"/>
    </sheetView>
  </sheetViews>
  <sheetFormatPr baseColWidth="10" defaultRowHeight="16"/>
  <cols>
    <col min="1" max="1" width="30.1640625" style="1" customWidth="1"/>
    <col min="2" max="2" width="45" style="1" bestFit="1" customWidth="1"/>
    <col min="3" max="3" width="22.33203125" style="1" customWidth="1"/>
    <col min="4" max="4" width="25.33203125" style="1" customWidth="1"/>
    <col min="5" max="5" width="21" style="1" customWidth="1"/>
    <col min="6" max="6" width="26.1640625" style="1" customWidth="1"/>
    <col min="7" max="7" width="17.33203125" style="1" customWidth="1"/>
    <col min="8" max="8" width="15.33203125" style="1" bestFit="1" customWidth="1"/>
    <col min="9" max="16384" width="10.83203125" style="1"/>
  </cols>
  <sheetData>
    <row r="1" spans="1:7">
      <c r="A1" s="44" t="s">
        <v>52</v>
      </c>
      <c r="B1" s="44" t="s">
        <v>111</v>
      </c>
      <c r="C1" s="45" t="s">
        <v>124</v>
      </c>
      <c r="D1" s="46" t="s">
        <v>132</v>
      </c>
      <c r="E1" s="46" t="s">
        <v>125</v>
      </c>
      <c r="F1" s="47" t="s">
        <v>113</v>
      </c>
      <c r="G1" s="47" t="s">
        <v>126</v>
      </c>
    </row>
    <row r="2" spans="1:7">
      <c r="A2" s="20" t="s">
        <v>54</v>
      </c>
      <c r="B2" s="21" t="s">
        <v>55</v>
      </c>
      <c r="C2" s="65">
        <v>35812956.312860832</v>
      </c>
      <c r="D2" s="66">
        <v>3.0516426389759718E-3</v>
      </c>
      <c r="E2" s="32">
        <v>791013.0314322128</v>
      </c>
      <c r="F2" s="33">
        <v>5.2642069724351251E-3</v>
      </c>
      <c r="G2" s="34">
        <v>45.274799389863006</v>
      </c>
    </row>
    <row r="3" spans="1:7">
      <c r="A3" s="22" t="s">
        <v>56</v>
      </c>
      <c r="B3" s="23" t="s">
        <v>55</v>
      </c>
      <c r="C3" s="35">
        <v>262018590.16034502</v>
      </c>
      <c r="D3" s="66">
        <v>2.2326755014372781E-2</v>
      </c>
      <c r="E3" s="32">
        <v>1234533.8839485685</v>
      </c>
      <c r="F3" s="33">
        <v>8.215846795624376E-3</v>
      </c>
      <c r="G3" s="34">
        <v>212.24090611615881</v>
      </c>
    </row>
    <row r="4" spans="1:7">
      <c r="A4" s="22" t="s">
        <v>57</v>
      </c>
      <c r="B4" s="23" t="s">
        <v>55</v>
      </c>
      <c r="C4" s="35">
        <v>407791171.42359596</v>
      </c>
      <c r="D4" s="66">
        <v>3.4748120642230131E-2</v>
      </c>
      <c r="E4" s="32">
        <v>4351856.7369275391</v>
      </c>
      <c r="F4" s="33">
        <v>2.8961690474420397E-2</v>
      </c>
      <c r="G4" s="34">
        <v>93.705100161799265</v>
      </c>
    </row>
    <row r="5" spans="1:7">
      <c r="A5" s="22" t="s">
        <v>58</v>
      </c>
      <c r="B5" s="23" t="s">
        <v>55</v>
      </c>
      <c r="C5" s="35">
        <v>10250591.88620051</v>
      </c>
      <c r="D5" s="66">
        <v>8.7345883990697527E-4</v>
      </c>
      <c r="E5" s="32">
        <v>17422.572604010838</v>
      </c>
      <c r="F5" s="33">
        <v>1.1594755653232345E-4</v>
      </c>
      <c r="G5" s="34">
        <v>588.35122224376482</v>
      </c>
    </row>
    <row r="6" spans="1:7">
      <c r="A6" s="22" t="s">
        <v>59</v>
      </c>
      <c r="B6" s="23" t="s">
        <v>55</v>
      </c>
      <c r="C6" s="35">
        <v>718443872.66198981</v>
      </c>
      <c r="D6" s="66">
        <v>6.1219016279285055E-2</v>
      </c>
      <c r="E6" s="32">
        <v>11920424.266459173</v>
      </c>
      <c r="F6" s="33">
        <v>7.933065328173021E-2</v>
      </c>
      <c r="G6" s="34">
        <v>60.269991789092202</v>
      </c>
    </row>
    <row r="7" spans="1:7">
      <c r="A7" s="22" t="s">
        <v>60</v>
      </c>
      <c r="B7" s="23" t="s">
        <v>55</v>
      </c>
      <c r="C7" s="35">
        <v>32196543.176486768</v>
      </c>
      <c r="D7" s="66">
        <v>2.7434859922389147E-3</v>
      </c>
      <c r="E7" s="32">
        <v>263572.06657869043</v>
      </c>
      <c r="F7" s="33">
        <v>1.754077183925106E-3</v>
      </c>
      <c r="G7" s="34">
        <v>122.15461067030169</v>
      </c>
    </row>
    <row r="8" spans="1:7">
      <c r="A8" s="22" t="s">
        <v>61</v>
      </c>
      <c r="B8" s="23" t="s">
        <v>55</v>
      </c>
      <c r="C8" s="35">
        <v>2425351.9307000851</v>
      </c>
      <c r="D8" s="66">
        <v>2.0666563524076299E-4</v>
      </c>
      <c r="E8" s="32">
        <v>40383.590270173474</v>
      </c>
      <c r="F8" s="33">
        <v>2.6875357171714118E-4</v>
      </c>
      <c r="G8" s="34">
        <v>60.057858017923742</v>
      </c>
    </row>
    <row r="9" spans="1:7">
      <c r="A9" s="24" t="s">
        <v>62</v>
      </c>
      <c r="B9" s="23" t="s">
        <v>63</v>
      </c>
      <c r="C9" s="35">
        <v>57601428.422276579</v>
      </c>
      <c r="D9" s="66">
        <v>4.908250899583441E-3</v>
      </c>
      <c r="E9" s="32">
        <v>559813.71922660957</v>
      </c>
      <c r="F9" s="33">
        <v>3.7255710929082254E-3</v>
      </c>
      <c r="G9" s="34">
        <v>102.89392068106825</v>
      </c>
    </row>
    <row r="10" spans="1:7">
      <c r="A10" s="24" t="s">
        <v>62</v>
      </c>
      <c r="B10" s="23" t="s">
        <v>64</v>
      </c>
      <c r="C10" s="35">
        <v>1101140.1688008611</v>
      </c>
      <c r="D10" s="66">
        <v>9.3828788141547262E-5</v>
      </c>
      <c r="E10" s="32">
        <v>69190.744390829655</v>
      </c>
      <c r="F10" s="33">
        <v>4.6046573770181393E-4</v>
      </c>
      <c r="G10" s="34">
        <v>15.914558782327584</v>
      </c>
    </row>
    <row r="11" spans="1:7">
      <c r="A11" s="24" t="s">
        <v>62</v>
      </c>
      <c r="B11" s="23" t="s">
        <v>65</v>
      </c>
      <c r="C11" s="35">
        <v>58046199.652125917</v>
      </c>
      <c r="D11" s="66">
        <v>4.9461501123080438E-3</v>
      </c>
      <c r="E11" s="32">
        <v>616161.06291122059</v>
      </c>
      <c r="F11" s="33">
        <v>4.1005637513296146E-3</v>
      </c>
      <c r="G11" s="34">
        <v>94.206211891856412</v>
      </c>
    </row>
    <row r="12" spans="1:7">
      <c r="A12" s="24" t="s">
        <v>62</v>
      </c>
      <c r="B12" s="23" t="s">
        <v>66</v>
      </c>
      <c r="C12" s="35">
        <v>3302724.4289566232</v>
      </c>
      <c r="D12" s="66">
        <v>2.814270512644669E-4</v>
      </c>
      <c r="E12" s="32">
        <v>11482.318782448032</v>
      </c>
      <c r="F12" s="33">
        <v>7.6415052840334504E-5</v>
      </c>
      <c r="G12" s="34">
        <v>287.63566763232484</v>
      </c>
    </row>
    <row r="13" spans="1:7">
      <c r="A13" s="24" t="s">
        <v>62</v>
      </c>
      <c r="B13" s="23" t="s">
        <v>85</v>
      </c>
      <c r="C13" s="35">
        <v>43000899.566030897</v>
      </c>
      <c r="D13" s="66">
        <v>3.664131424495092E-3</v>
      </c>
      <c r="E13" s="32">
        <v>513869.96450188378</v>
      </c>
      <c r="F13" s="33">
        <v>3.4198145195634823E-3</v>
      </c>
      <c r="G13" s="34">
        <v>83.68050778704982</v>
      </c>
    </row>
    <row r="14" spans="1:7">
      <c r="A14" s="24" t="s">
        <v>62</v>
      </c>
      <c r="B14" s="23" t="s">
        <v>67</v>
      </c>
      <c r="C14" s="35">
        <v>180750723.33763731</v>
      </c>
      <c r="D14" s="66">
        <v>1.540187326464312E-2</v>
      </c>
      <c r="E14" s="32">
        <v>2298328.0043373243</v>
      </c>
      <c r="F14" s="33">
        <v>1.5295417173430323E-2</v>
      </c>
      <c r="G14" s="34">
        <v>78.644441958036822</v>
      </c>
    </row>
    <row r="15" spans="1:7">
      <c r="A15" s="24" t="s">
        <v>62</v>
      </c>
      <c r="B15" s="23" t="s">
        <v>68</v>
      </c>
      <c r="C15" s="35">
        <v>506813211.9955582</v>
      </c>
      <c r="D15" s="66">
        <v>4.3185845765170969E-2</v>
      </c>
      <c r="E15" s="32">
        <v>8195725.8447950222</v>
      </c>
      <c r="F15" s="33">
        <v>5.4542713485035685E-2</v>
      </c>
      <c r="G15" s="34">
        <v>61.838721986708151</v>
      </c>
    </row>
    <row r="16" spans="1:7">
      <c r="A16" s="24" t="s">
        <v>62</v>
      </c>
      <c r="B16" s="23" t="s">
        <v>69</v>
      </c>
      <c r="C16" s="35">
        <v>537287012.25372696</v>
      </c>
      <c r="D16" s="66">
        <v>4.578253584088162E-2</v>
      </c>
      <c r="E16" s="32">
        <v>6753348.235268957</v>
      </c>
      <c r="F16" s="33">
        <v>4.4943662689117016E-2</v>
      </c>
      <c r="G16" s="34">
        <v>79.558612044878373</v>
      </c>
    </row>
    <row r="17" spans="1:8">
      <c r="A17" s="24" t="s">
        <v>62</v>
      </c>
      <c r="B17" s="23" t="s">
        <v>70</v>
      </c>
      <c r="C17" s="35">
        <v>527050911.61690927</v>
      </c>
      <c r="D17" s="66">
        <v>4.4910311808682844E-2</v>
      </c>
      <c r="E17" s="32">
        <v>3612441.7420416735</v>
      </c>
      <c r="F17" s="33">
        <v>2.4040869429849752E-2</v>
      </c>
      <c r="G17" s="34">
        <v>145.89879899877127</v>
      </c>
    </row>
    <row r="18" spans="1:8">
      <c r="A18" s="24" t="s">
        <v>62</v>
      </c>
      <c r="B18" s="23" t="s">
        <v>71</v>
      </c>
      <c r="C18" s="35">
        <v>933141158.51496816</v>
      </c>
      <c r="D18" s="66">
        <v>7.9513495692202979E-2</v>
      </c>
      <c r="E18" s="32">
        <v>9931376.7900075912</v>
      </c>
      <c r="F18" s="33">
        <v>6.6093503983339394E-2</v>
      </c>
      <c r="G18" s="34">
        <v>93.95889192864415</v>
      </c>
    </row>
    <row r="19" spans="1:8">
      <c r="A19" s="24" t="s">
        <v>62</v>
      </c>
      <c r="B19" s="23" t="s">
        <v>72</v>
      </c>
      <c r="C19" s="36">
        <v>1240650508.1739936</v>
      </c>
      <c r="D19" s="67">
        <v>0.10571654453032026</v>
      </c>
      <c r="E19" s="37">
        <v>31809404.012798075</v>
      </c>
      <c r="F19" s="38">
        <v>0.2116921968908517</v>
      </c>
      <c r="G19" s="39">
        <v>39.00263292185025</v>
      </c>
    </row>
    <row r="20" spans="1:8">
      <c r="A20" s="24" t="s">
        <v>62</v>
      </c>
      <c r="B20" s="23" t="s">
        <v>73</v>
      </c>
      <c r="C20" s="35">
        <v>678818768.52549219</v>
      </c>
      <c r="D20" s="66">
        <v>5.7842538328109185E-2</v>
      </c>
      <c r="E20" s="32">
        <v>2938029.2687120563</v>
      </c>
      <c r="F20" s="33">
        <v>1.9552641419280963E-2</v>
      </c>
      <c r="G20" s="34">
        <v>231.04561134037507</v>
      </c>
    </row>
    <row r="21" spans="1:8">
      <c r="A21" s="24" t="s">
        <v>62</v>
      </c>
      <c r="B21" s="23" t="s">
        <v>74</v>
      </c>
      <c r="C21" s="35">
        <v>169581226.89126539</v>
      </c>
      <c r="D21" s="66">
        <v>1.4450114037790387E-2</v>
      </c>
      <c r="E21" s="32">
        <v>2302418.4899061029</v>
      </c>
      <c r="F21" s="33">
        <v>1.5322639433742295E-2</v>
      </c>
      <c r="G21" s="34">
        <v>73.653520259117286</v>
      </c>
    </row>
    <row r="22" spans="1:8">
      <c r="A22" s="24" t="s">
        <v>62</v>
      </c>
      <c r="B22" s="23" t="s">
        <v>75</v>
      </c>
      <c r="C22" s="35">
        <v>349066848.71318305</v>
      </c>
      <c r="D22" s="66">
        <v>2.9744187273464191E-2</v>
      </c>
      <c r="E22" s="32">
        <v>2701899.6544315182</v>
      </c>
      <c r="F22" s="33">
        <v>1.7981194284404589E-2</v>
      </c>
      <c r="G22" s="34">
        <v>129.19312089946101</v>
      </c>
    </row>
    <row r="23" spans="1:8">
      <c r="A23" s="24" t="s">
        <v>62</v>
      </c>
      <c r="B23" s="23" t="s">
        <v>76</v>
      </c>
      <c r="C23" s="35">
        <v>3861198.7827219409</v>
      </c>
      <c r="D23" s="66">
        <v>3.2901497268140881E-4</v>
      </c>
      <c r="E23" s="32">
        <v>45013.440750233691</v>
      </c>
      <c r="F23" s="33">
        <v>2.9956531591095826E-4</v>
      </c>
      <c r="G23" s="34">
        <v>85.778796696448836</v>
      </c>
    </row>
    <row r="24" spans="1:8">
      <c r="A24" s="24" t="s">
        <v>62</v>
      </c>
      <c r="B24" s="23" t="s">
        <v>77</v>
      </c>
      <c r="C24" s="35">
        <v>144004548.07385483</v>
      </c>
      <c r="D24" s="66">
        <v>1.2270710501239157E-2</v>
      </c>
      <c r="E24" s="32">
        <v>2413929.4703894923</v>
      </c>
      <c r="F24" s="33">
        <v>1.6064747158441698E-2</v>
      </c>
      <c r="G24" s="34">
        <v>59.655656820254741</v>
      </c>
    </row>
    <row r="25" spans="1:8">
      <c r="A25" s="24" t="s">
        <v>62</v>
      </c>
      <c r="B25" s="23" t="s">
        <v>78</v>
      </c>
      <c r="C25" s="35">
        <v>419114822.28655267</v>
      </c>
      <c r="D25" s="66">
        <v>3.5713015455727179E-2</v>
      </c>
      <c r="E25" s="32">
        <v>2976899.7413116549</v>
      </c>
      <c r="F25" s="33">
        <v>1.9811325163732258E-2</v>
      </c>
      <c r="G25" s="34">
        <v>140.78902842118762</v>
      </c>
    </row>
    <row r="26" spans="1:8">
      <c r="A26" s="24" t="s">
        <v>62</v>
      </c>
      <c r="B26" s="23" t="s">
        <v>79</v>
      </c>
      <c r="C26" s="35">
        <v>307938510.70191169</v>
      </c>
      <c r="D26" s="66">
        <v>2.6239617897817865E-2</v>
      </c>
      <c r="E26" s="32">
        <v>3118589.8175356719</v>
      </c>
      <c r="F26" s="33">
        <v>2.0754275352343979E-2</v>
      </c>
      <c r="G26" s="34">
        <v>98.742870566173565</v>
      </c>
    </row>
    <row r="27" spans="1:8">
      <c r="A27" s="22" t="s">
        <v>80</v>
      </c>
      <c r="B27" s="23" t="s">
        <v>55</v>
      </c>
      <c r="C27" s="35">
        <v>3294796997.7335372</v>
      </c>
      <c r="D27" s="66">
        <v>0.28075155028301818</v>
      </c>
      <c r="E27" s="32">
        <v>36900784.341573477</v>
      </c>
      <c r="F27" s="33">
        <v>0.24557543112471827</v>
      </c>
      <c r="G27" s="34">
        <v>89.287993643580222</v>
      </c>
    </row>
    <row r="28" spans="1:8">
      <c r="A28" s="22" t="s">
        <v>81</v>
      </c>
      <c r="B28" s="23" t="s">
        <v>55</v>
      </c>
      <c r="C28" s="35">
        <v>170351540.59374928</v>
      </c>
      <c r="D28" s="66">
        <v>1.4515752912150589E-2</v>
      </c>
      <c r="E28" s="32">
        <v>8588101.1481067091</v>
      </c>
      <c r="F28" s="33">
        <v>5.7153978692341866E-2</v>
      </c>
      <c r="G28" s="34">
        <v>19.835763186289924</v>
      </c>
    </row>
    <row r="29" spans="1:8">
      <c r="A29" s="22" t="s">
        <v>82</v>
      </c>
      <c r="B29" s="23" t="s">
        <v>55</v>
      </c>
      <c r="C29" s="35">
        <v>288278456.89096439</v>
      </c>
      <c r="D29" s="66">
        <v>2.4564373386587613E-2</v>
      </c>
      <c r="E29" s="32">
        <v>1168300.5968229531</v>
      </c>
      <c r="F29" s="33">
        <v>7.7750629930330769E-3</v>
      </c>
      <c r="G29" s="34">
        <v>246.75024362300377</v>
      </c>
    </row>
    <row r="30" spans="1:8">
      <c r="A30" s="22" t="s">
        <v>83</v>
      </c>
      <c r="B30" s="23" t="s">
        <v>55</v>
      </c>
      <c r="C30" s="35">
        <v>118135086.86645234</v>
      </c>
      <c r="D30" s="66">
        <v>1.0066358808567126E-2</v>
      </c>
      <c r="E30" s="32">
        <v>831548.6574491905</v>
      </c>
      <c r="F30" s="33">
        <v>5.5339723449780208E-3</v>
      </c>
      <c r="G30" s="34">
        <v>142.06635511725381</v>
      </c>
    </row>
    <row r="31" spans="1:8">
      <c r="A31" s="24" t="s">
        <v>84</v>
      </c>
      <c r="B31" s="23" t="s">
        <v>55</v>
      </c>
      <c r="C31" s="35">
        <v>233999426.33151263</v>
      </c>
      <c r="D31" s="66">
        <v>1.9939225922902256E-2</v>
      </c>
      <c r="E31" s="32">
        <v>3286661.7157289446</v>
      </c>
      <c r="F31" s="33">
        <v>2.1872797074719997E-2</v>
      </c>
      <c r="G31" s="34">
        <v>71.196687268319664</v>
      </c>
    </row>
    <row r="32" spans="1:8">
      <c r="A32" s="25"/>
      <c r="B32" s="26"/>
      <c r="C32" s="40">
        <v>11735632428.07436</v>
      </c>
      <c r="D32" s="68">
        <v>1</v>
      </c>
      <c r="E32" s="41">
        <v>150262524.93000001</v>
      </c>
      <c r="F32" s="42">
        <v>1</v>
      </c>
      <c r="G32" s="43">
        <v>78.10086003507142</v>
      </c>
      <c r="H32" s="215"/>
    </row>
    <row r="33" spans="1:5">
      <c r="A33" s="12"/>
      <c r="B33" s="12"/>
      <c r="C33" s="12"/>
      <c r="D33" s="12"/>
      <c r="E33" s="27"/>
    </row>
    <row r="34" spans="1:5">
      <c r="A34" s="134" t="s">
        <v>94</v>
      </c>
      <c r="B34" s="59" t="s">
        <v>130</v>
      </c>
      <c r="C34" s="60" t="s">
        <v>131</v>
      </c>
      <c r="D34" s="61" t="s">
        <v>86</v>
      </c>
      <c r="E34" s="27"/>
    </row>
    <row r="35" spans="1:5">
      <c r="A35" s="27"/>
      <c r="B35" s="22" t="s">
        <v>115</v>
      </c>
      <c r="C35" s="64">
        <v>0.40539999999999998</v>
      </c>
      <c r="D35" s="64">
        <v>0.36880000000000002</v>
      </c>
      <c r="E35" s="27"/>
    </row>
    <row r="36" spans="1:5">
      <c r="A36" s="27"/>
      <c r="B36" s="22" t="s">
        <v>112</v>
      </c>
      <c r="C36" s="64">
        <v>0.59460000000000002</v>
      </c>
      <c r="D36" s="64">
        <v>0.63119999999999998</v>
      </c>
      <c r="E36" s="27"/>
    </row>
    <row r="37" spans="1:5">
      <c r="A37" s="28"/>
      <c r="B37" s="29"/>
      <c r="C37" s="29"/>
      <c r="D37" s="12"/>
      <c r="E37" s="27"/>
    </row>
    <row r="38" spans="1:5">
      <c r="A38" s="62" t="s">
        <v>110</v>
      </c>
      <c r="B38" s="12"/>
      <c r="C38" s="12"/>
      <c r="D38" s="12"/>
      <c r="E38" s="27"/>
    </row>
    <row r="39" spans="1:5">
      <c r="A39" s="19" t="s">
        <v>122</v>
      </c>
      <c r="B39" s="19"/>
      <c r="C39" s="12"/>
      <c r="D39" s="12"/>
      <c r="E39" s="27"/>
    </row>
    <row r="40" spans="1:5">
      <c r="A40" s="14" t="s">
        <v>114</v>
      </c>
      <c r="B40" s="14"/>
      <c r="C40" s="14"/>
      <c r="D40" s="14"/>
      <c r="E40" s="27"/>
    </row>
    <row r="41" spans="1:5">
      <c r="A41" s="114" t="s">
        <v>127</v>
      </c>
      <c r="B41" s="203">
        <v>11735632428.07436</v>
      </c>
      <c r="D41" s="12"/>
      <c r="E41" s="27"/>
    </row>
    <row r="42" spans="1:5">
      <c r="A42" s="114" t="s">
        <v>128</v>
      </c>
      <c r="B42" s="203">
        <v>150262524.93000001</v>
      </c>
      <c r="D42" s="27"/>
      <c r="E42" s="27"/>
    </row>
    <row r="43" spans="1:5">
      <c r="A43" s="30"/>
      <c r="B43" s="30"/>
      <c r="C43" s="3"/>
      <c r="D43" s="27"/>
      <c r="E43" s="27"/>
    </row>
    <row r="44" spans="1:5">
      <c r="C44" s="2"/>
      <c r="D44" s="27"/>
      <c r="E44" s="27"/>
    </row>
    <row r="45" spans="1:5" s="82" customFormat="1" ht="14">
      <c r="A45" s="129" t="s">
        <v>135</v>
      </c>
      <c r="B45" s="130"/>
      <c r="C45" s="130"/>
    </row>
    <row r="46" spans="1:5" s="130" customFormat="1" ht="14"/>
    <row r="47" spans="1:5" s="130" customFormat="1" ht="14"/>
    <row r="48" spans="1:5" s="130" customFormat="1" ht="14"/>
    <row r="49" spans="1:1" s="130" customFormat="1" ht="14"/>
    <row r="50" spans="1:1" s="130" customFormat="1" ht="14">
      <c r="A50" s="182"/>
    </row>
    <row r="51" spans="1:1" s="130" customFormat="1" ht="14"/>
    <row r="52" spans="1:1" s="130" customFormat="1" ht="14"/>
    <row r="53" spans="1:1" s="130" customFormat="1" ht="14"/>
    <row r="54" spans="1:1" s="82" customFormat="1" ht="14"/>
    <row r="55" spans="1:1" s="82" customFormat="1" ht="14"/>
  </sheetData>
  <conditionalFormatting sqref="B2:B31">
    <cfRule type="containsBlanks" dxfId="0" priority="1">
      <formula>LEN(TRIM(B2))=0</formula>
    </cfRule>
  </conditionalFormatting>
  <dataValidations count="1">
    <dataValidation type="custom" allowBlank="1" showDropDown="1" showInputMessage="1" showErrorMessage="1" prompt="Attention: The content of this field should not be changed. Please fill in only the cells marked with yellow. Thank you!" sqref="B2:B8 B27:B31" xr:uid="{DE7F0CB6-EDA5-7B41-B400-D0A6E137E7A0}">
      <formula1>NOT(ISERROR(SEARCH(("-"),(B2))))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Addendum A Overview</vt:lpstr>
      <vt:lpstr>Addendum B Export</vt:lpstr>
      <vt:lpstr>Addendum C Payment Methods</vt:lpstr>
      <vt:lpstr>Addendum D Daily payments</vt:lpstr>
      <vt:lpstr>Addendum E Verticals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2022-01-03T14:20:27Z</dcterms:created>
  <dcterms:modified xsi:type="dcterms:W3CDTF">2022-03-17T13:09:46Z</dcterms:modified>
</cp:coreProperties>
</file>